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3665" tabRatio="689" activeTab="3"/>
  </bookViews>
  <sheets>
    <sheet name="0_Читать_Инструкцию" sheetId="16" r:id="rId1"/>
    <sheet name="1" sheetId="12" r:id="rId2"/>
    <sheet name="2" sheetId="13" r:id="rId3"/>
    <sheet name="3" sheetId="10" r:id="rId4"/>
    <sheet name="4" sheetId="14" r:id="rId5"/>
    <sheet name="5" sheetId="7" r:id="rId6"/>
    <sheet name="6" sheetId="8" r:id="rId7"/>
    <sheet name="справочник" sheetId="15" state="hidden" r:id="rId8"/>
    <sheet name="Лист1" sheetId="17" r:id="rId9"/>
  </sheets>
  <definedNames>
    <definedName name="danet">справочник!$D$1:$D$2</definedName>
    <definedName name="etap">справочник!$F$1:$F$3</definedName>
    <definedName name="mouo">справочник!$A:$B</definedName>
    <definedName name="_xlnm.Print_Titles" localSheetId="5">'5'!$8:$11</definedName>
    <definedName name="_xlnm.Print_Area" localSheetId="1">'1'!$A$1:$AA$20</definedName>
  </definedNames>
  <calcPr calcId="145621"/>
</workbook>
</file>

<file path=xl/calcChain.xml><?xml version="1.0" encoding="utf-8"?>
<calcChain xmlns="http://schemas.openxmlformats.org/spreadsheetml/2006/main">
  <c r="I13" i="8" l="1"/>
  <c r="I10" i="13"/>
  <c r="J10" i="13"/>
  <c r="J9" i="13"/>
  <c r="I9" i="13"/>
  <c r="M41" i="10"/>
  <c r="L41" i="10"/>
  <c r="M40" i="10"/>
  <c r="L40" i="10"/>
  <c r="M39" i="10"/>
  <c r="L39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M31" i="10"/>
  <c r="L31" i="10"/>
  <c r="M30" i="10"/>
  <c r="L30" i="10"/>
  <c r="M29" i="10"/>
  <c r="L29" i="10"/>
  <c r="M28" i="10"/>
  <c r="L28" i="10"/>
  <c r="M27" i="10"/>
  <c r="L27" i="10"/>
  <c r="M26" i="10"/>
  <c r="L26" i="10"/>
  <c r="M25" i="10"/>
  <c r="L25" i="10"/>
  <c r="M24" i="10"/>
  <c r="L24" i="10"/>
  <c r="M23" i="10"/>
  <c r="L23" i="10"/>
  <c r="M22" i="10"/>
  <c r="L22" i="10"/>
  <c r="M21" i="10"/>
  <c r="L21" i="10"/>
  <c r="M20" i="10"/>
  <c r="L20" i="10"/>
  <c r="D10" i="12" l="1"/>
  <c r="G13" i="8"/>
  <c r="E17" i="14"/>
  <c r="F5" i="7" l="1"/>
  <c r="B1" i="13"/>
  <c r="D14" i="12" l="1"/>
  <c r="D11" i="12"/>
  <c r="D13" i="12" l="1"/>
  <c r="F1" i="8"/>
  <c r="E1" i="7"/>
  <c r="D1" i="14"/>
  <c r="F1" i="10"/>
  <c r="G1" i="13"/>
  <c r="B8" i="14"/>
  <c r="B1" i="10" l="1"/>
  <c r="C1" i="10" s="1"/>
  <c r="B1" i="14"/>
  <c r="C1" i="14" s="1"/>
  <c r="B1" i="7"/>
  <c r="B1" i="8"/>
  <c r="A7" i="8" s="1"/>
  <c r="B17" i="14"/>
  <c r="A18" i="12"/>
  <c r="A17" i="12"/>
  <c r="D42" i="10"/>
  <c r="A33" i="7" l="1"/>
  <c r="B33" i="7" s="1"/>
  <c r="A25" i="7"/>
  <c r="B25" i="7" s="1"/>
  <c r="A32" i="7"/>
  <c r="B32" i="7" s="1"/>
  <c r="A24" i="7"/>
  <c r="B24" i="7" s="1"/>
  <c r="A31" i="7"/>
  <c r="B31" i="7" s="1"/>
  <c r="A30" i="7"/>
  <c r="B30" i="7" s="1"/>
  <c r="A23" i="7"/>
  <c r="B23" i="7" s="1"/>
  <c r="A37" i="7"/>
  <c r="B37" i="7" s="1"/>
  <c r="A29" i="7"/>
  <c r="B29" i="7" s="1"/>
  <c r="A22" i="7"/>
  <c r="B22" i="7" s="1"/>
  <c r="A36" i="7"/>
  <c r="B36" i="7" s="1"/>
  <c r="A28" i="7"/>
  <c r="B28" i="7" s="1"/>
  <c r="A35" i="7"/>
  <c r="B35" i="7" s="1"/>
  <c r="A27" i="7"/>
  <c r="B27" i="7" s="1"/>
  <c r="A34" i="7"/>
  <c r="B34" i="7" s="1"/>
  <c r="A26" i="7"/>
  <c r="B26" i="7" s="1"/>
  <c r="C1" i="8"/>
  <c r="C1" i="7"/>
  <c r="A18" i="7"/>
  <c r="B18" i="7" s="1"/>
  <c r="A17" i="7"/>
  <c r="B17" i="7" s="1"/>
  <c r="A16" i="7"/>
  <c r="B16" i="7" s="1"/>
  <c r="A15" i="7"/>
  <c r="B15" i="7" s="1"/>
  <c r="A14" i="7"/>
  <c r="B14" i="7" s="1"/>
  <c r="A21" i="7"/>
  <c r="B21" i="7" s="1"/>
  <c r="A13" i="7"/>
  <c r="B13" i="7" s="1"/>
  <c r="A20" i="7"/>
  <c r="B20" i="7" s="1"/>
  <c r="A19" i="7"/>
  <c r="B19" i="7" s="1"/>
  <c r="I6" i="10"/>
  <c r="A8" i="8"/>
  <c r="D15" i="12" l="1"/>
  <c r="D12" i="12"/>
  <c r="D9" i="12"/>
  <c r="D8" i="12"/>
  <c r="C1" i="13" l="1"/>
  <c r="C1" i="12"/>
  <c r="F16" i="10" l="1"/>
  <c r="E16" i="10"/>
  <c r="A8" i="14"/>
  <c r="A10" i="13"/>
  <c r="A11" i="13"/>
  <c r="A9" i="13"/>
  <c r="A42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20" i="10"/>
  <c r="A9" i="12"/>
  <c r="A10" i="12"/>
  <c r="A11" i="12"/>
  <c r="A12" i="12"/>
  <c r="A13" i="12"/>
  <c r="A14" i="12"/>
  <c r="A15" i="12"/>
  <c r="A16" i="12"/>
  <c r="A8" i="12"/>
  <c r="H11" i="13"/>
  <c r="G11" i="13"/>
  <c r="F11" i="13"/>
  <c r="E11" i="13"/>
  <c r="D11" i="13"/>
  <c r="C11" i="13"/>
  <c r="I11" i="13" l="1"/>
  <c r="J11" i="13"/>
  <c r="AA16" i="12"/>
  <c r="AA17" i="12" s="1"/>
  <c r="Z16" i="12"/>
  <c r="Z17" i="12" s="1"/>
  <c r="Y16" i="12"/>
  <c r="Y17" i="12" s="1"/>
  <c r="X16" i="12"/>
  <c r="X17" i="12" s="1"/>
  <c r="W16" i="12"/>
  <c r="W17" i="12" s="1"/>
  <c r="V16" i="12"/>
  <c r="V17" i="12" s="1"/>
  <c r="U16" i="12"/>
  <c r="U17" i="12" s="1"/>
  <c r="T16" i="12"/>
  <c r="T17" i="12" s="1"/>
  <c r="S16" i="12"/>
  <c r="S17" i="12" s="1"/>
  <c r="R16" i="12"/>
  <c r="R17" i="12" s="1"/>
  <c r="Q16" i="12"/>
  <c r="Q17" i="12" s="1"/>
  <c r="P16" i="12"/>
  <c r="P17" i="12" s="1"/>
  <c r="O16" i="12"/>
  <c r="O17" i="12" s="1"/>
  <c r="N16" i="12"/>
  <c r="N17" i="12" s="1"/>
  <c r="M16" i="12"/>
  <c r="M17" i="12" s="1"/>
  <c r="L16" i="12"/>
  <c r="K16" i="12"/>
  <c r="K17" i="12" s="1"/>
  <c r="J16" i="12"/>
  <c r="J17" i="12" s="1"/>
  <c r="I16" i="12"/>
  <c r="I17" i="12" s="1"/>
  <c r="H16" i="12"/>
  <c r="H17" i="12" s="1"/>
  <c r="G16" i="12"/>
  <c r="G17" i="12" s="1"/>
  <c r="F16" i="12"/>
  <c r="F17" i="12" s="1"/>
  <c r="D16" i="12"/>
  <c r="C16" i="12"/>
  <c r="C8" i="14" s="1"/>
  <c r="E15" i="12"/>
  <c r="E14" i="12"/>
  <c r="E13" i="12"/>
  <c r="E12" i="12"/>
  <c r="E11" i="12"/>
  <c r="E10" i="12"/>
  <c r="E9" i="12"/>
  <c r="E8" i="12"/>
  <c r="E42" i="10"/>
  <c r="F42" i="10"/>
  <c r="G42" i="10"/>
  <c r="H42" i="10"/>
  <c r="I42" i="10"/>
  <c r="J42" i="10"/>
  <c r="K42" i="10"/>
  <c r="G14" i="10"/>
  <c r="G15" i="10"/>
  <c r="G11" i="10"/>
  <c r="J11" i="10" s="1"/>
  <c r="G12" i="10"/>
  <c r="J12" i="10" s="1"/>
  <c r="G13" i="10"/>
  <c r="J13" i="10" s="1"/>
  <c r="G10" i="10"/>
  <c r="L17" i="12" l="1"/>
  <c r="AB17" i="12" s="1"/>
  <c r="B18" i="12" s="1"/>
  <c r="J14" i="10"/>
  <c r="C8" i="8"/>
  <c r="F13" i="8" s="1"/>
  <c r="D8" i="14"/>
  <c r="J10" i="10"/>
  <c r="G16" i="10"/>
  <c r="M42" i="10"/>
  <c r="L42" i="10"/>
  <c r="E16" i="12"/>
  <c r="D17" i="14" l="1"/>
  <c r="F43" i="10"/>
  <c r="B8" i="8"/>
  <c r="AE16" i="12" s="1"/>
  <c r="C17" i="14" l="1"/>
  <c r="J16" i="10"/>
</calcChain>
</file>

<file path=xl/sharedStrings.xml><?xml version="1.0" encoding="utf-8"?>
<sst xmlns="http://schemas.openxmlformats.org/spreadsheetml/2006/main" count="295" uniqueCount="220">
  <si>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</si>
  <si>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</si>
  <si>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</si>
  <si>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</si>
  <si>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</si>
  <si>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</si>
  <si>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</si>
  <si>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</si>
  <si>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</si>
  <si>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</si>
  <si>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</si>
  <si>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</si>
  <si>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</si>
  <si>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</si>
  <si>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</si>
  <si>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</si>
  <si>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</si>
  <si>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</si>
  <si>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</si>
  <si>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</si>
  <si>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</si>
  <si>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</si>
  <si>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Математика</t>
  </si>
  <si>
    <t>Немецкий язык</t>
  </si>
  <si>
    <t>Количество обучающихся в данной параллели по МО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</si>
  <si>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</si>
  <si>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</si>
  <si>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</si>
  <si>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</si>
  <si>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</si>
  <si>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</si>
  <si>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</si>
  <si>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</si>
  <si>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</si>
  <si>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</si>
  <si>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</si>
  <si>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</si>
  <si>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</si>
  <si>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</si>
  <si>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</si>
  <si>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</si>
  <si>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</si>
  <si>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</si>
  <si>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</si>
  <si>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</si>
  <si>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</si>
  <si>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</si>
  <si>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</si>
  <si>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</si>
  <si>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</si>
  <si>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</si>
  <si>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</si>
  <si>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</si>
  <si>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</si>
  <si>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</si>
  <si>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</si>
  <si>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4 - е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</si>
  <si>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</si>
  <si>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</si>
  <si>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</si>
  <si>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</si>
  <si>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</si>
  <si>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</si>
  <si>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</si>
  <si>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 xml:space="preserve">Количество независимых наблюдателей </t>
  </si>
  <si>
    <t>предмет</t>
  </si>
  <si>
    <t xml:space="preserve">Кол-во победителей и призеров
(чел.)
</t>
  </si>
  <si>
    <t>село</t>
  </si>
  <si>
    <t>город</t>
  </si>
  <si>
    <t>Класс</t>
  </si>
  <si>
    <t xml:space="preserve">Количество общеобразовательных организаций </t>
  </si>
  <si>
    <t>чел.</t>
  </si>
  <si>
    <t>в том числе количество обучающихся:</t>
  </si>
  <si>
    <t>итого</t>
  </si>
  <si>
    <t>принявших участие в олимпиаде за более старшие классы</t>
  </si>
  <si>
    <t>ИТОГО</t>
  </si>
  <si>
    <t>код МСУ</t>
  </si>
  <si>
    <t>(ввести трехзначный код)</t>
  </si>
  <si>
    <t>автом.</t>
  </si>
  <si>
    <t>проверка!</t>
  </si>
  <si>
    <t>служебное поле</t>
  </si>
  <si>
    <t>служ.поле</t>
  </si>
  <si>
    <t>количество общеобразоватльныхорганизаций</t>
  </si>
  <si>
    <t>кол-во победителей и призеров, чел.</t>
  </si>
  <si>
    <t>Код</t>
  </si>
  <si>
    <t>Наименование АТЕ</t>
  </si>
  <si>
    <t>Вышневолоцкий городской округ</t>
  </si>
  <si>
    <t>г. Кимры</t>
  </si>
  <si>
    <t>г. Ржев</t>
  </si>
  <si>
    <t>г.Тверь</t>
  </si>
  <si>
    <t>г. Торжок</t>
  </si>
  <si>
    <t>Андреапольский муниципальный округ</t>
  </si>
  <si>
    <t>Бежецкий район</t>
  </si>
  <si>
    <t>Бельский район</t>
  </si>
  <si>
    <t>Бологовский район</t>
  </si>
  <si>
    <t>Весьегонский муниципальный округ</t>
  </si>
  <si>
    <t>Жарковский район</t>
  </si>
  <si>
    <t>Западнодвинский муниципальный округ</t>
  </si>
  <si>
    <t>Зубцовский район</t>
  </si>
  <si>
    <t>Калининский район</t>
  </si>
  <si>
    <t>Калязинский район</t>
  </si>
  <si>
    <t>Кашинский городской округ</t>
  </si>
  <si>
    <t>Кесовогорский район</t>
  </si>
  <si>
    <t>Кимрский район</t>
  </si>
  <si>
    <t>Конаковский район</t>
  </si>
  <si>
    <t>Краснохолмский муниципальный округ</t>
  </si>
  <si>
    <t>Кувшиновский район</t>
  </si>
  <si>
    <t>Лесной муниципальный округ</t>
  </si>
  <si>
    <t>Лихославльский район</t>
  </si>
  <si>
    <t>Максатихинский район</t>
  </si>
  <si>
    <t>Молоковский район</t>
  </si>
  <si>
    <t>Нелидовский городской округ</t>
  </si>
  <si>
    <t>Оленинский муниципальный округ</t>
  </si>
  <si>
    <t>Осташковский городской округ</t>
  </si>
  <si>
    <t>Пеновский муниципальный округ</t>
  </si>
  <si>
    <t>Рамешковский район</t>
  </si>
  <si>
    <t>Ржевский район</t>
  </si>
  <si>
    <t>Сандовский муниципальный округ</t>
  </si>
  <si>
    <t>Селижаровский муниципальный округ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</si>
  <si>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</si>
  <si>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</si>
  <si>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</si>
  <si>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</si>
  <si>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</si>
  <si>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городской округ</t>
  </si>
  <si>
    <t>Фировский район</t>
  </si>
  <si>
    <t>ЗАТО  Озерный</t>
  </si>
  <si>
    <t>ЗАТО Солнечный</t>
  </si>
  <si>
    <t>Тверской педагогический колледж</t>
  </si>
  <si>
    <t>yt</t>
  </si>
  <si>
    <t>контроль по листам 1 и 3</t>
  </si>
  <si>
    <t>в 4 классе ----------------&gt;</t>
  </si>
  <si>
    <t>в 5-6 классах -------------&gt;</t>
  </si>
  <si>
    <t>в 7-8 классах -------------&gt;</t>
  </si>
  <si>
    <t>в 9-11 классах ------------&gt;</t>
  </si>
  <si>
    <t>принявших участие в нескольких олимпиадах ------&gt;</t>
  </si>
  <si>
    <t>контроль по листам 1 и 3 ----------&gt;</t>
  </si>
  <si>
    <t>Общее количество общеобразовательных организаций в МО ----&gt;</t>
  </si>
  <si>
    <t>да</t>
  </si>
  <si>
    <t>нет</t>
  </si>
  <si>
    <t xml:space="preserve"> в т.ч. кол-во обучающихся с ограниченными возможностями здоровья</t>
  </si>
  <si>
    <t>в т.ч. кол-во обучающихся в городских школах</t>
  </si>
  <si>
    <t>в т.ч. Кол-во обучающихся в сельских школах</t>
  </si>
  <si>
    <t>ИТОГО/процент участия ОО</t>
  </si>
  <si>
    <t>итого обучающихся в 4-11 классах</t>
  </si>
  <si>
    <t>Степень участия обучающихся в предметах Олимпиады в 2021-2022 учебном году</t>
  </si>
  <si>
    <t>школьный этап</t>
  </si>
  <si>
    <t>кол-во участников, чел.</t>
  </si>
  <si>
    <t>контроль уч-ся по листам 1 , 3, 6 ----&gt;</t>
  </si>
  <si>
    <t xml:space="preserve">Общее количество обучающихся в 4-11 классах в МО, чел.
</t>
  </si>
  <si>
    <t>муниципальный этап</t>
  </si>
  <si>
    <t>региональный этап</t>
  </si>
  <si>
    <t>Количественные данные об участниках Олимпиады школьников в 2021/2022 учебном году</t>
  </si>
  <si>
    <t>Количественные данные о проведении Олимпиады в 2021/2022 учебном году</t>
  </si>
  <si>
    <t>контроль по листам 3,4, 5 ------&gt;</t>
  </si>
  <si>
    <t>контроль по листам 1,3,6 ----------&gt;</t>
  </si>
  <si>
    <t>Данные о количестве обучающихся 4-х классов - уастниках Всероссийской Олимпиады школьников в 2021/2022 учебном году</t>
  </si>
  <si>
    <t>Количественные данные об участниках всероссийской олимпиады школьников в 2021/22 учебном году</t>
  </si>
  <si>
    <t>Заполнение проводится последовательно от листа 1 к листу 6</t>
  </si>
  <si>
    <t>На некоторых листах включен контроль корректности сквозного заполнения форм на всех листах</t>
  </si>
  <si>
    <t>После заполнения всех полей следует просмотреть листы на наличие подсказок о правильности или ошибках</t>
  </si>
  <si>
    <t>Большинство форм "берет" информацию из 1 таблицы, которая для Вас привычна - ее заполнять надо наиболее тщательно.</t>
  </si>
  <si>
    <t>Краткая инструкция по заполнению</t>
  </si>
  <si>
    <t>Примечание:</t>
  </si>
  <si>
    <t>НЕ менять название Листов, текста в "шапках" и столбцах таблиц</t>
  </si>
  <si>
    <t>Комментарии проверок Вас сориентируют на предмет номеров листов, где есть ошибки; исправления этих ошибок рекомендуем  вносить от меньшего листа к большему по номеру</t>
  </si>
  <si>
    <t>Ячейки, котрые закрыты для внесения информации,  НЕ надо открывать, т.к. это сделано для снижения объемов внесения информции и возможности переноса одной и той же статистики по всем формам</t>
  </si>
  <si>
    <t>Контроль! Сверх меры, но контроль</t>
  </si>
  <si>
    <t>листы 1, 3, 4, 6</t>
  </si>
  <si>
    <t>кол-во победителей и призеров*, чел.</t>
  </si>
  <si>
    <t>*участник, имеющий несколько статусов, подсчитывается 1 раз</t>
  </si>
  <si>
    <t>Лист 4 -  к заполнению только одно поле (внимательно!)</t>
  </si>
  <si>
    <t>листы 3, 4, 5</t>
  </si>
  <si>
    <t>Количество обучающихся, принимавших участие вэ тапе Олимпиады (чел.)</t>
  </si>
  <si>
    <t>Наименование
МО</t>
  </si>
  <si>
    <t xml:space="preserve">Наличие Регламента/Порядка проведения Олимпиады в ОО </t>
  </si>
  <si>
    <t>Наличие приказа о проведении Олимпиады в ОО</t>
  </si>
  <si>
    <t>Наличие общественных/ независимых наблюдателей</t>
  </si>
  <si>
    <t>Наличие апелляций о нарушении процедуры проведения Олимпиады в ОО</t>
  </si>
  <si>
    <t xml:space="preserve"> Наличие апелляций о несогласии с результатами оценивания олимпиадной работы</t>
  </si>
  <si>
    <t>количество ОО</t>
  </si>
  <si>
    <t>при проведении Олимпиады</t>
  </si>
  <si>
    <t>при проверке олимпиадных работ</t>
  </si>
  <si>
    <t>Количество апелляций / количество ОО</t>
  </si>
  <si>
    <t>в том числе были удовлетворены</t>
  </si>
  <si>
    <t xml:space="preserve">в том числе апелляции, по результатам которых в оценивание  ответов были  внесены изменения </t>
  </si>
  <si>
    <t>охват предметов -  100% (по каждому предмету, по которому проводилась Олимпиада в ОО)</t>
  </si>
  <si>
    <t>частичный охват</t>
  </si>
  <si>
    <t>охват предметов -  100%</t>
  </si>
  <si>
    <t xml:space="preserve">количество </t>
  </si>
  <si>
    <t>кол-во ОО</t>
  </si>
  <si>
    <t>Объективность проведения  ВсОШ (2021/2022 уч.г.)</t>
  </si>
  <si>
    <t>Общее количество обучающихся (1-11классы)</t>
  </si>
  <si>
    <t>кол-во участников*, чел.</t>
  </si>
  <si>
    <t>листы 1, 4, 6</t>
  </si>
  <si>
    <t>количество общеобразовательных организаций</t>
  </si>
  <si>
    <t>листы 4, 6</t>
  </si>
  <si>
    <t>последовательность не менять!</t>
  </si>
  <si>
    <t>Форма_1</t>
  </si>
  <si>
    <t>Форма_2</t>
  </si>
  <si>
    <t>Форма_3</t>
  </si>
  <si>
    <t>Форма_4</t>
  </si>
  <si>
    <t>Форма_5</t>
  </si>
  <si>
    <t>Форма_6</t>
  </si>
  <si>
    <t>a</t>
  </si>
  <si>
    <t>b</t>
  </si>
  <si>
    <t>c</t>
  </si>
  <si>
    <t>d</t>
  </si>
  <si>
    <t>проверка: a=с+d</t>
  </si>
  <si>
    <t>автом.1</t>
  </si>
  <si>
    <t>**-Обучающийся, принявший участие в Олимпиаде по нескольким предметам, учитывается 1 раз</t>
  </si>
  <si>
    <t>проверка: автом.1=2+3</t>
  </si>
  <si>
    <t xml:space="preserve">**кол-во участников Олимпиады, чел
</t>
  </si>
  <si>
    <t>выбор из списка</t>
  </si>
  <si>
    <t>не было наблюдателей</t>
  </si>
  <si>
    <t>Формы 1,2,3,4,6  разработаны сотрудником РЦОИ, технические вопросы относятся к компетенции Галины Леонидовны Чекановой, (4822)431504</t>
  </si>
  <si>
    <t>общее кол-во обучающихся в 4-11 классах</t>
  </si>
  <si>
    <t>ФИО исполнителя (полностью)</t>
  </si>
  <si>
    <t>контактный телефон (моб.тел.)</t>
  </si>
  <si>
    <t>Амелина Людмила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</si>
</sst>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8" borderId="5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2" fillId="10" borderId="1" xfId="0" applyFont="1" applyFill="1" applyBorder="1" applyProtection="1">
      <protection locked="0"/>
    </xf>
    <xf numFmtId="0" fontId="3" fillId="10" borderId="5" xfId="0" applyFont="1" applyFill="1" applyBorder="1" applyProtection="1"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17" fillId="9" borderId="4" xfId="0" applyFont="1" applyFill="1" applyBorder="1" applyAlignment="1" applyProtection="1">
      <alignment horizontal="center"/>
      <protection locked="0"/>
    </xf>
    <xf numFmtId="0" fontId="2" fillId="10" borderId="7" xfId="0" applyFont="1" applyFill="1" applyBorder="1" applyProtection="1">
      <protection locked="0"/>
    </xf>
    <xf numFmtId="0" fontId="23" fillId="0" borderId="1" xfId="0" applyNumberFormat="1" applyFont="1" applyFill="1" applyBorder="1" applyAlignment="1" applyProtection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3" borderId="1" xfId="0" applyNumberFormat="1" applyFont="1" applyFill="1" applyBorder="1" applyAlignment="1" applyProtection="1">
      <alignment horizontal="righ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Continuous" vertical="top" wrapText="1"/>
      <protection locked="0"/>
    </xf>
    <xf numFmtId="0" fontId="11" fillId="0" borderId="0" xfId="0" applyFont="1" applyFill="1" applyBorder="1" applyAlignment="1" applyProtection="1">
      <alignment horizontal="centerContinuous" vertical="top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28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0" fontId="0" fillId="8" borderId="4" xfId="0" applyFill="1" applyBorder="1" applyAlignment="1">
      <alignment horizontal="right" vertical="center"/>
    </xf>
    <xf numFmtId="0" fontId="0" fillId="8" borderId="4" xfId="0" applyFill="1" applyBorder="1" applyAlignment="1">
      <alignment horizontal="left" vertical="top" wrapText="1"/>
    </xf>
    <xf numFmtId="0" fontId="0" fillId="0" borderId="0" xfId="0" applyFill="1" applyProtection="1">
      <protection locked="0"/>
    </xf>
    <xf numFmtId="0" fontId="13" fillId="0" borderId="0" xfId="0" applyFont="1" applyProtection="1"/>
    <xf numFmtId="0" fontId="22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Continuous" wrapText="1"/>
    </xf>
    <xf numFmtId="0" fontId="1" fillId="0" borderId="4" xfId="0" applyFont="1" applyBorder="1" applyAlignment="1" applyProtection="1">
      <alignment horizontal="centerContinuous"/>
    </xf>
    <xf numFmtId="0" fontId="4" fillId="0" borderId="0" xfId="0" applyFont="1" applyAlignment="1" applyProtection="1">
      <alignment horizontal="centerContinuous" wrapText="1"/>
    </xf>
    <xf numFmtId="0" fontId="0" fillId="0" borderId="0" xfId="0" applyAlignment="1" applyProtection="1">
      <alignment horizontal="centerContinuous"/>
    </xf>
    <xf numFmtId="0" fontId="20" fillId="0" borderId="0" xfId="0" applyFont="1" applyAlignment="1" applyProtection="1">
      <alignment horizontal="centerContinuous"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90" wrapText="1"/>
    </xf>
    <xf numFmtId="0" fontId="19" fillId="11" borderId="3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2" fillId="11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7" fillId="12" borderId="0" xfId="0" applyFont="1" applyFill="1" applyProtection="1"/>
    <xf numFmtId="0" fontId="1" fillId="11" borderId="0" xfId="0" applyFont="1" applyFill="1" applyBorder="1" applyProtection="1"/>
    <xf numFmtId="0" fontId="7" fillId="12" borderId="0" xfId="0" applyFont="1" applyFill="1" applyBorder="1" applyProtection="1"/>
    <xf numFmtId="0" fontId="25" fillId="12" borderId="0" xfId="0" applyFont="1" applyFill="1" applyBorder="1" applyProtection="1"/>
    <xf numFmtId="0" fontId="0" fillId="5" borderId="1" xfId="0" applyFill="1" applyBorder="1" applyProtection="1"/>
    <xf numFmtId="0" fontId="2" fillId="6" borderId="0" xfId="0" applyFont="1" applyFill="1" applyBorder="1" applyAlignment="1" applyProtection="1">
      <alignment horizontal="left" vertical="center"/>
    </xf>
    <xf numFmtId="0" fontId="12" fillId="0" borderId="6" xfId="0" applyFont="1" applyBorder="1" applyAlignme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vertical="center" wrapText="1"/>
    </xf>
    <xf numFmtId="0" fontId="1" fillId="0" borderId="0" xfId="0" applyFont="1" applyProtection="1"/>
    <xf numFmtId="0" fontId="2" fillId="11" borderId="4" xfId="0" applyFont="1" applyFill="1" applyBorder="1" applyAlignment="1" applyProtection="1">
      <alignment horizontal="centerContinuous" vertical="center"/>
    </xf>
    <xf numFmtId="0" fontId="7" fillId="0" borderId="0" xfId="0" applyFont="1" applyFill="1" applyProtection="1"/>
    <xf numFmtId="0" fontId="1" fillId="0" borderId="0" xfId="0" applyFont="1" applyFill="1" applyBorder="1" applyProtection="1"/>
    <xf numFmtId="0" fontId="17" fillId="3" borderId="4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Continuous" vertical="center" wrapText="1"/>
    </xf>
    <xf numFmtId="0" fontId="26" fillId="3" borderId="0" xfId="0" applyFont="1" applyFill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Continuous" vertical="top" wrapText="1"/>
    </xf>
    <xf numFmtId="0" fontId="6" fillId="0" borderId="0" xfId="0" applyFont="1" applyAlignment="1" applyProtection="1">
      <alignment horizontal="centerContinuous" wrapText="1"/>
    </xf>
    <xf numFmtId="0" fontId="2" fillId="0" borderId="0" xfId="0" applyFont="1" applyFill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Continuous" vertical="center" wrapText="1"/>
    </xf>
    <xf numFmtId="0" fontId="1" fillId="0" borderId="1" xfId="0" applyFont="1" applyBorder="1" applyAlignment="1" applyProtection="1">
      <alignment horizontal="centerContinuous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vertical="top" wrapText="1"/>
    </xf>
    <xf numFmtId="0" fontId="11" fillId="7" borderId="1" xfId="0" applyFont="1" applyFill="1" applyBorder="1" applyAlignment="1" applyProtection="1">
      <alignment vertical="top" wrapText="1"/>
    </xf>
    <xf numFmtId="0" fontId="3" fillId="8" borderId="5" xfId="0" applyFont="1" applyFill="1" applyBorder="1" applyProtection="1"/>
    <xf numFmtId="0" fontId="3" fillId="0" borderId="5" xfId="0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18" fillId="8" borderId="1" xfId="0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3" fillId="8" borderId="1" xfId="0" applyFont="1" applyFill="1" applyBorder="1" applyProtection="1"/>
    <xf numFmtId="0" fontId="29" fillId="11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centerContinuous" vertical="center" wrapText="1"/>
    </xf>
    <xf numFmtId="0" fontId="1" fillId="0" borderId="0" xfId="0" applyFont="1" applyBorder="1" applyAlignment="1" applyProtection="1">
      <alignment vertical="center" wrapText="1"/>
    </xf>
    <xf numFmtId="0" fontId="11" fillId="3" borderId="4" xfId="0" applyFont="1" applyFill="1" applyBorder="1" applyAlignment="1" applyProtection="1">
      <alignment horizontal="centerContinuous" vertical="top" wrapText="1"/>
    </xf>
    <xf numFmtId="0" fontId="11" fillId="3" borderId="0" xfId="0" applyFont="1" applyFill="1" applyBorder="1" applyAlignment="1" applyProtection="1">
      <alignment horizontal="centerContinuous" vertical="top" wrapText="1"/>
    </xf>
    <xf numFmtId="0" fontId="1" fillId="0" borderId="0" xfId="0" applyFont="1" applyFill="1" applyProtection="1"/>
    <xf numFmtId="0" fontId="4" fillId="0" borderId="0" xfId="0" applyFont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12" borderId="0" xfId="0" applyFont="1" applyFill="1" applyProtection="1"/>
    <xf numFmtId="0" fontId="1" fillId="11" borderId="1" xfId="0" applyFont="1" applyFill="1" applyBorder="1" applyAlignment="1" applyProtection="1">
      <alignment wrapText="1"/>
    </xf>
    <xf numFmtId="0" fontId="1" fillId="11" borderId="0" xfId="0" applyFont="1" applyFill="1" applyBorder="1" applyAlignment="1" applyProtection="1">
      <alignment horizontal="centerContinuous"/>
    </xf>
    <xf numFmtId="0" fontId="2" fillId="0" borderId="0" xfId="0" applyFont="1" applyFill="1" applyProtection="1"/>
    <xf numFmtId="0" fontId="6" fillId="0" borderId="0" xfId="0" applyFont="1" applyProtection="1"/>
    <xf numFmtId="0" fontId="17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5" borderId="0" xfId="0" applyFont="1" applyFill="1" applyProtection="1"/>
    <xf numFmtId="0" fontId="2" fillId="0" borderId="4" xfId="0" applyFont="1" applyBorder="1" applyAlignment="1" applyProtection="1">
      <alignment horizontal="left"/>
    </xf>
    <xf numFmtId="0" fontId="2" fillId="0" borderId="4" xfId="0" applyFont="1" applyBorder="1" applyProtection="1"/>
    <xf numFmtId="0" fontId="2" fillId="0" borderId="10" xfId="0" applyFont="1" applyBorder="1" applyProtection="1"/>
    <xf numFmtId="0" fontId="1" fillId="0" borderId="7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3" fillId="0" borderId="0" xfId="0" applyFont="1" applyProtection="1"/>
    <xf numFmtId="0" fontId="2" fillId="3" borderId="1" xfId="0" applyFont="1" applyFill="1" applyBorder="1" applyProtection="1"/>
    <xf numFmtId="0" fontId="2" fillId="6" borderId="1" xfId="0" applyFont="1" applyFill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11" borderId="1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2" fontId="18" fillId="3" borderId="1" xfId="0" applyNumberFormat="1" applyFont="1" applyFill="1" applyBorder="1" applyAlignment="1" applyProtection="1">
      <alignment horizontal="center"/>
    </xf>
    <xf numFmtId="0" fontId="18" fillId="3" borderId="1" xfId="0" applyFont="1" applyFill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Protection="1"/>
    <xf numFmtId="0" fontId="26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top" wrapText="1"/>
    </xf>
    <xf numFmtId="0" fontId="19" fillId="11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" fontId="0" fillId="3" borderId="1" xfId="0" applyNumberFormat="1" applyFill="1" applyBorder="1" applyProtection="1"/>
    <xf numFmtId="0" fontId="0" fillId="3" borderId="1" xfId="0" applyFill="1" applyBorder="1" applyProtection="1"/>
    <xf numFmtId="0" fontId="15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 vertical="center" wrapText="1"/>
    </xf>
    <xf numFmtId="0" fontId="15" fillId="0" borderId="0" xfId="0" applyFont="1" applyProtection="1"/>
    <xf numFmtId="0" fontId="4" fillId="0" borderId="0" xfId="0" applyFont="1" applyAlignment="1" applyProtection="1">
      <alignment horizontal="centerContinuous" vertical="center" wrapText="1"/>
    </xf>
    <xf numFmtId="0" fontId="4" fillId="0" borderId="0" xfId="0" applyFont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3" fillId="13" borderId="1" xfId="0" applyFont="1" applyFill="1" applyBorder="1" applyAlignment="1" applyProtection="1">
      <alignment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2" fillId="13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16" fillId="8" borderId="1" xfId="0" applyFont="1" applyFill="1" applyBorder="1" applyAlignment="1" applyProtection="1">
      <alignment vertical="center" wrapText="1"/>
    </xf>
    <xf numFmtId="0" fontId="3" fillId="8" borderId="1" xfId="0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12" borderId="0" xfId="0" applyFill="1" applyProtection="1"/>
    <xf numFmtId="0" fontId="29" fillId="11" borderId="1" xfId="0" applyFont="1" applyFill="1" applyBorder="1" applyAlignment="1" applyProtection="1">
      <alignment horizontal="center"/>
    </xf>
    <xf numFmtId="0" fontId="1" fillId="14" borderId="2" xfId="0" applyFont="1" applyFill="1" applyBorder="1" applyAlignment="1" applyProtection="1">
      <alignment horizontal="center" vertical="center"/>
    </xf>
    <xf numFmtId="0" fontId="29" fillId="14" borderId="2" xfId="0" applyFont="1" applyFill="1" applyBorder="1" applyAlignment="1" applyProtection="1">
      <alignment horizontal="center" vertical="center" wrapText="1"/>
    </xf>
    <xf numFmtId="0" fontId="11" fillId="14" borderId="1" xfId="0" applyFont="1" applyFill="1" applyBorder="1" applyAlignment="1" applyProtection="1">
      <alignment vertical="top" wrapText="1"/>
    </xf>
    <xf numFmtId="0" fontId="2" fillId="8" borderId="0" xfId="0" applyFont="1" applyFill="1" applyProtection="1"/>
    <xf numFmtId="0" fontId="2" fillId="8" borderId="0" xfId="0" applyFont="1" applyFill="1" applyAlignment="1" applyProtection="1">
      <alignment horizontal="right"/>
    </xf>
    <xf numFmtId="0" fontId="2" fillId="8" borderId="0" xfId="0" applyFont="1" applyFill="1" applyAlignment="1" applyProtection="1">
      <alignment horizontal="left"/>
    </xf>
    <xf numFmtId="0" fontId="1" fillId="11" borderId="0" xfId="0" applyFont="1" applyFill="1" applyBorder="1" applyAlignment="1" applyProtection="1">
      <alignment horizontal="centerContinuous" wrapText="1"/>
    </xf>
    <xf numFmtId="0" fontId="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/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left" vertical="top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 vertical="top"/>
    </xf>
    <xf numFmtId="0" fontId="31" fillId="0" borderId="0" xfId="0" applyFont="1" applyAlignment="1" applyProtection="1">
      <alignment horizontal="centerContinuous" vertical="top"/>
    </xf>
    <xf numFmtId="0" fontId="2" fillId="9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2" fillId="9" borderId="4" xfId="0" applyFont="1" applyFill="1" applyBorder="1" applyAlignment="1" applyProtection="1">
      <alignment horizontal="centerContinuous" vertical="center"/>
      <protection locked="0"/>
    </xf>
    <xf numFmtId="0" fontId="2" fillId="9" borderId="7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left"/>
    </xf>
    <xf numFmtId="0" fontId="32" fillId="0" borderId="0" xfId="0" applyFont="1" applyProtection="1"/>
    <xf numFmtId="0" fontId="1" fillId="5" borderId="7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2" fillId="11" borderId="11" xfId="0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138113</xdr:rowOff>
    </xdr:from>
    <xdr:to>
      <xdr:col>0</xdr:col>
      <xdr:colOff>0</xdr:colOff>
      <xdr:row>0</xdr:row>
      <xdr:rowOff>138113</xdr:rowOff>
    </xdr:to>
    <xdr:cxnSp macro="">
      <xdr:nvCxnSpPr>
        <xdr:cNvPr id="8" name="JKPCellPointer0001">
          <a:extLst>
            <a:ext uri="{FF2B5EF4-FFF2-40B4-BE49-F238E27FC236}">
              <a16:creationId xmlns="" xmlns:a16="http://schemas.microsoft.com/office/drawing/2014/main" id="{D2B30574-C9E6-43FF-BDA4-A747DE5BAC4B}"/>
            </a:ext>
          </a:extLst>
        </xdr:cNvPr>
        <xdr:cNvCxnSpPr/>
      </xdr:nvCxnSpPr>
      <xdr:spPr>
        <a:xfrm>
          <a:off x="0" y="138113"/>
          <a:ext cx="0" cy="0"/>
        </a:xfrm>
        <a:prstGeom prst="line">
          <a:avLst/>
        </a:prstGeom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328613</xdr:colOff>
      <xdr:row>0</xdr:row>
      <xdr:rowOff>0</xdr:rowOff>
    </xdr:from>
    <xdr:to>
      <xdr:col>0</xdr:col>
      <xdr:colOff>328613</xdr:colOff>
      <xdr:row>0</xdr:row>
      <xdr:rowOff>0</xdr:rowOff>
    </xdr:to>
    <xdr:cxnSp macro="">
      <xdr:nvCxnSpPr>
        <xdr:cNvPr id="9" name="JKPCellPointer0002">
          <a:extLst>
            <a:ext uri="{FF2B5EF4-FFF2-40B4-BE49-F238E27FC236}">
              <a16:creationId xmlns="" xmlns:a16="http://schemas.microsoft.com/office/drawing/2014/main" id="{F647EAD5-87BE-40CB-95EF-052C93D676FA}"/>
            </a:ext>
          </a:extLst>
        </xdr:cNvPr>
        <xdr:cNvCxnSpPr/>
      </xdr:nvCxnSpPr>
      <xdr:spPr>
        <a:xfrm>
          <a:off x="328613" y="0"/>
          <a:ext cx="0" cy="0"/>
        </a:xfrm>
        <a:prstGeom prst="line">
          <a:avLst/>
        </a:prstGeom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workbookViewId="0">
      <selection activeCell="B12" sqref="B12"/>
    </sheetView>
  </sheetViews>
  <sheetFormatPr defaultRowHeight="15" x14ac:dyDescent="0.25"/>
  <cols>
    <col min="1" max="1" width="13.28515625" bestFit="1" customWidth="1"/>
    <col min="2" max="2" width="62.5703125" customWidth="1"/>
  </cols>
  <sheetData>
    <row r="1" spans="1:2" x14ac:dyDescent="0.25">
      <c r="B1" t="s">
        <v>162</v>
      </c>
    </row>
    <row r="3" spans="1:2" x14ac:dyDescent="0.25">
      <c r="A3" s="27">
        <v>1</v>
      </c>
      <c r="B3" s="28" t="s">
        <v>158</v>
      </c>
    </row>
    <row r="4" spans="1:2" x14ac:dyDescent="0.25">
      <c r="A4" s="29">
        <v>2</v>
      </c>
      <c r="B4" s="30" t="s">
        <v>171</v>
      </c>
    </row>
    <row r="5" spans="1:2" x14ac:dyDescent="0.25">
      <c r="A5" s="27">
        <v>3</v>
      </c>
      <c r="B5" s="28" t="s">
        <v>164</v>
      </c>
    </row>
    <row r="6" spans="1:2" ht="30" x14ac:dyDescent="0.25">
      <c r="A6" s="29">
        <v>4</v>
      </c>
      <c r="B6" s="30" t="s">
        <v>159</v>
      </c>
    </row>
    <row r="7" spans="1:2" ht="30" x14ac:dyDescent="0.25">
      <c r="A7" s="27">
        <v>5</v>
      </c>
      <c r="B7" s="28" t="s">
        <v>160</v>
      </c>
    </row>
    <row r="8" spans="1:2" ht="60" x14ac:dyDescent="0.25">
      <c r="A8" s="29">
        <v>6</v>
      </c>
      <c r="B8" s="30" t="s">
        <v>165</v>
      </c>
    </row>
    <row r="9" spans="1:2" ht="30" x14ac:dyDescent="0.25">
      <c r="A9" s="27">
        <v>7</v>
      </c>
      <c r="B9" s="28" t="s">
        <v>161</v>
      </c>
    </row>
    <row r="10" spans="1:2" ht="60" x14ac:dyDescent="0.25">
      <c r="A10" s="29">
        <v>8</v>
      </c>
      <c r="B10" s="30" t="s">
        <v>166</v>
      </c>
    </row>
    <row r="12" spans="1:2" ht="45" x14ac:dyDescent="0.25">
      <c r="A12" s="25" t="s">
        <v>163</v>
      </c>
      <c r="B12" s="26" t="s">
        <v>215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zoomScale="80" zoomScaleNormal="80" workbookViewId="0">
      <selection activeCell="V32" sqref="V32"/>
    </sheetView>
  </sheetViews>
  <sheetFormatPr defaultRowHeight="15" x14ac:dyDescent="0.25"/>
  <cols>
    <col min="1" max="1" width="9.140625" style="39"/>
    <col min="2" max="2" width="17" style="39" bestFit="1" customWidth="1"/>
    <col min="3" max="3" width="17.42578125" style="39" customWidth="1"/>
    <col min="4" max="4" width="12.42578125" style="39" customWidth="1"/>
    <col min="5" max="5" width="12.7109375" style="39" customWidth="1"/>
    <col min="6" max="27" width="5" style="39" customWidth="1"/>
    <col min="28" max="29" width="9.140625" style="39"/>
    <col min="30" max="30" width="16.7109375" style="39" customWidth="1"/>
    <col min="31" max="16384" width="9.140625" style="39"/>
  </cols>
  <sheetData>
    <row r="1" spans="1:34" s="63" customFormat="1" ht="37.5" customHeight="1" x14ac:dyDescent="0.25">
      <c r="A1" s="32" t="s">
        <v>76</v>
      </c>
      <c r="B1" s="13">
        <v>101</v>
      </c>
      <c r="C1" s="34" t="str">
        <f>VLOOKUP(B1,mouo,2,0)</f>
        <v>Вышневолоцкий городской округ</v>
      </c>
      <c r="D1" s="34"/>
      <c r="E1" s="35"/>
      <c r="G1" s="64" t="s">
        <v>146</v>
      </c>
      <c r="H1" s="64"/>
      <c r="I1" s="64"/>
      <c r="J1" s="64"/>
      <c r="K1" s="64"/>
      <c r="Y1" s="173" t="s">
        <v>198</v>
      </c>
      <c r="Z1" s="173"/>
    </row>
    <row r="2" spans="1:34" s="63" customFormat="1" ht="24" x14ac:dyDescent="0.25">
      <c r="A2" s="32"/>
      <c r="B2" s="33" t="s">
        <v>77</v>
      </c>
      <c r="G2" s="191" t="s">
        <v>213</v>
      </c>
      <c r="H2" s="189"/>
      <c r="I2" s="189"/>
      <c r="J2" s="190"/>
      <c r="K2" s="189"/>
    </row>
    <row r="3" spans="1:34" ht="18.75" x14ac:dyDescent="0.3">
      <c r="A3" s="36" t="s">
        <v>145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5" spans="1:34" ht="15.75" x14ac:dyDescent="0.25">
      <c r="A5" s="200" t="s">
        <v>80</v>
      </c>
      <c r="B5" s="201" t="s">
        <v>69</v>
      </c>
      <c r="C5" s="202" t="s">
        <v>24</v>
      </c>
      <c r="D5" s="203" t="s">
        <v>173</v>
      </c>
      <c r="E5" s="202" t="s">
        <v>25</v>
      </c>
      <c r="F5" s="40" t="s">
        <v>60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34" ht="103.5" customHeight="1" x14ac:dyDescent="0.25">
      <c r="A6" s="200"/>
      <c r="B6" s="201"/>
      <c r="C6" s="202"/>
      <c r="D6" s="204"/>
      <c r="E6" s="202"/>
      <c r="F6" s="42" t="s">
        <v>26</v>
      </c>
      <c r="G6" s="42" t="s">
        <v>27</v>
      </c>
      <c r="H6" s="42" t="s">
        <v>28</v>
      </c>
      <c r="I6" s="42" t="s">
        <v>29</v>
      </c>
      <c r="J6" s="42" t="s">
        <v>30</v>
      </c>
      <c r="K6" s="42" t="s">
        <v>31</v>
      </c>
      <c r="L6" s="42" t="s">
        <v>32</v>
      </c>
      <c r="M6" s="42" t="s">
        <v>33</v>
      </c>
      <c r="N6" s="42" t="s">
        <v>34</v>
      </c>
      <c r="O6" s="42" t="s">
        <v>35</v>
      </c>
      <c r="P6" s="42" t="s">
        <v>36</v>
      </c>
      <c r="Q6" s="42" t="s">
        <v>37</v>
      </c>
      <c r="R6" s="42" t="s">
        <v>38</v>
      </c>
      <c r="S6" s="42" t="s">
        <v>39</v>
      </c>
      <c r="T6" s="42" t="s">
        <v>40</v>
      </c>
      <c r="U6" s="42" t="s">
        <v>41</v>
      </c>
      <c r="V6" s="42" t="s">
        <v>42</v>
      </c>
      <c r="W6" s="42" t="s">
        <v>51</v>
      </c>
      <c r="X6" s="42" t="s">
        <v>52</v>
      </c>
      <c r="Y6" s="42" t="s">
        <v>53</v>
      </c>
      <c r="Z6" s="42" t="s">
        <v>54</v>
      </c>
      <c r="AA6" s="42" t="s">
        <v>55</v>
      </c>
    </row>
    <row r="7" spans="1:34" ht="15" customHeight="1" x14ac:dyDescent="0.25">
      <c r="A7" s="43" t="s">
        <v>78</v>
      </c>
      <c r="B7" s="44" t="s">
        <v>129</v>
      </c>
      <c r="C7" s="45" t="s">
        <v>79</v>
      </c>
      <c r="D7" s="46" t="s">
        <v>78</v>
      </c>
      <c r="E7" s="46" t="s">
        <v>78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7"/>
      <c r="AC7" s="47"/>
      <c r="AD7" s="47"/>
      <c r="AE7" s="47"/>
      <c r="AF7" s="47"/>
      <c r="AG7" s="47"/>
      <c r="AH7" s="47"/>
    </row>
    <row r="8" spans="1:34" ht="15.75" x14ac:dyDescent="0.25">
      <c r="A8" s="48">
        <f>$B$1</f>
        <v>101</v>
      </c>
      <c r="B8" s="61" t="s">
        <v>56</v>
      </c>
      <c r="C8" s="11">
        <v>10</v>
      </c>
      <c r="D8" s="60">
        <f>SUM(F8:AA8)</f>
        <v>6</v>
      </c>
      <c r="E8" s="52">
        <f t="shared" ref="E8:E15" si="0">D8/C8*100</f>
        <v>60</v>
      </c>
      <c r="F8" s="11">
        <v>4</v>
      </c>
      <c r="G8" s="11">
        <v>2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65"/>
      <c r="AC8" s="47"/>
      <c r="AD8" s="47"/>
      <c r="AE8" s="66"/>
      <c r="AF8" s="66"/>
      <c r="AG8" s="66"/>
      <c r="AH8" s="47"/>
    </row>
    <row r="9" spans="1:34" ht="15.75" x14ac:dyDescent="0.25">
      <c r="A9" s="48">
        <f t="shared" ref="A9:A18" si="1">$B$1</f>
        <v>101</v>
      </c>
      <c r="B9" s="61" t="s">
        <v>43</v>
      </c>
      <c r="C9" s="11">
        <v>17</v>
      </c>
      <c r="D9" s="60">
        <f t="shared" ref="D9:D15" si="2">SUM(F9:AA9)</f>
        <v>2</v>
      </c>
      <c r="E9" s="52">
        <f t="shared" si="0"/>
        <v>11.76470588235294</v>
      </c>
      <c r="F9" s="11"/>
      <c r="G9" s="11"/>
      <c r="H9" s="11">
        <v>1</v>
      </c>
      <c r="I9" s="11">
        <v>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7"/>
      <c r="AC9" s="47"/>
      <c r="AD9" s="47"/>
      <c r="AE9" s="47"/>
      <c r="AF9" s="47"/>
      <c r="AG9" s="47"/>
      <c r="AH9" s="47"/>
    </row>
    <row r="10" spans="1:34" ht="15.75" x14ac:dyDescent="0.25">
      <c r="A10" s="48">
        <f t="shared" si="1"/>
        <v>101</v>
      </c>
      <c r="B10" s="61" t="s">
        <v>44</v>
      </c>
      <c r="C10" s="11">
        <v>9</v>
      </c>
      <c r="D10" s="60">
        <f>SUM(F10:AA10)</f>
        <v>2</v>
      </c>
      <c r="E10" s="52">
        <f t="shared" si="0"/>
        <v>22.222222222222221</v>
      </c>
      <c r="F10" s="11">
        <v>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47"/>
      <c r="AC10" s="47"/>
      <c r="AD10" s="47"/>
      <c r="AE10" s="47"/>
      <c r="AF10" s="47"/>
      <c r="AG10" s="47"/>
      <c r="AH10" s="47"/>
    </row>
    <row r="11" spans="1:34" ht="15.75" x14ac:dyDescent="0.25">
      <c r="A11" s="48">
        <f t="shared" si="1"/>
        <v>101</v>
      </c>
      <c r="B11" s="61" t="s">
        <v>45</v>
      </c>
      <c r="C11" s="11">
        <v>14</v>
      </c>
      <c r="D11" s="60">
        <f t="shared" si="2"/>
        <v>4</v>
      </c>
      <c r="E11" s="52">
        <f t="shared" si="0"/>
        <v>28.571428571428569</v>
      </c>
      <c r="F11" s="11">
        <v>1</v>
      </c>
      <c r="G11" s="11">
        <v>2</v>
      </c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34" ht="15.75" x14ac:dyDescent="0.25">
      <c r="A12" s="48">
        <f t="shared" si="1"/>
        <v>101</v>
      </c>
      <c r="B12" s="61" t="s">
        <v>46</v>
      </c>
      <c r="C12" s="11">
        <v>19</v>
      </c>
      <c r="D12" s="60">
        <f t="shared" si="2"/>
        <v>5</v>
      </c>
      <c r="E12" s="52">
        <f t="shared" si="0"/>
        <v>26.315789473684209</v>
      </c>
      <c r="F12" s="11"/>
      <c r="G12" s="11">
        <v>1</v>
      </c>
      <c r="H12" s="11">
        <v>1</v>
      </c>
      <c r="I12" s="11"/>
      <c r="J12" s="11">
        <v>2</v>
      </c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34" ht="15.75" x14ac:dyDescent="0.25">
      <c r="A13" s="48">
        <f t="shared" si="1"/>
        <v>101</v>
      </c>
      <c r="B13" s="61" t="s">
        <v>47</v>
      </c>
      <c r="C13" s="11">
        <v>15</v>
      </c>
      <c r="D13" s="60">
        <f t="shared" si="2"/>
        <v>6</v>
      </c>
      <c r="E13" s="52">
        <f t="shared" si="0"/>
        <v>40</v>
      </c>
      <c r="F13" s="11">
        <v>2</v>
      </c>
      <c r="G13" s="11">
        <v>1</v>
      </c>
      <c r="H13" s="11">
        <v>1</v>
      </c>
      <c r="I13" s="11"/>
      <c r="J13" s="11">
        <v>1</v>
      </c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34" ht="15.75" x14ac:dyDescent="0.25">
      <c r="A14" s="48">
        <f t="shared" si="1"/>
        <v>101</v>
      </c>
      <c r="B14" s="61" t="s">
        <v>48</v>
      </c>
      <c r="C14" s="11">
        <v>5</v>
      </c>
      <c r="D14" s="60">
        <f t="shared" si="2"/>
        <v>4</v>
      </c>
      <c r="E14" s="52">
        <f t="shared" si="0"/>
        <v>80</v>
      </c>
      <c r="F14" s="11"/>
      <c r="G14" s="11">
        <v>1</v>
      </c>
      <c r="H14" s="11"/>
      <c r="I14" s="11">
        <v>1</v>
      </c>
      <c r="J14" s="11">
        <v>1</v>
      </c>
      <c r="K14" s="11"/>
      <c r="L14" s="11">
        <v>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34" ht="15.75" x14ac:dyDescent="0.25">
      <c r="A15" s="48">
        <f t="shared" si="1"/>
        <v>101</v>
      </c>
      <c r="B15" s="61" t="s">
        <v>49</v>
      </c>
      <c r="C15" s="11">
        <v>6</v>
      </c>
      <c r="D15" s="60">
        <f t="shared" si="2"/>
        <v>6</v>
      </c>
      <c r="E15" s="52">
        <f t="shared" si="0"/>
        <v>100</v>
      </c>
      <c r="F15" s="11"/>
      <c r="G15" s="11">
        <v>4</v>
      </c>
      <c r="H15" s="11">
        <v>2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34" ht="15.75" x14ac:dyDescent="0.25">
      <c r="A16" s="48">
        <f t="shared" si="1"/>
        <v>101</v>
      </c>
      <c r="B16" s="49" t="s">
        <v>50</v>
      </c>
      <c r="C16" s="50">
        <f>SUM($C$8:$C$15)</f>
        <v>95</v>
      </c>
      <c r="D16" s="51">
        <f>SUM($D$8:$D$15)</f>
        <v>35</v>
      </c>
      <c r="E16" s="52">
        <f>D16/C16*100</f>
        <v>36.84210526315789</v>
      </c>
      <c r="F16" s="51">
        <f t="shared" ref="F16:AA16" si="3">SUM(F8:F15)</f>
        <v>9</v>
      </c>
      <c r="G16" s="51">
        <f t="shared" si="3"/>
        <v>11</v>
      </c>
      <c r="H16" s="51">
        <f t="shared" si="3"/>
        <v>5</v>
      </c>
      <c r="I16" s="51">
        <f t="shared" si="3"/>
        <v>3</v>
      </c>
      <c r="J16" s="51">
        <f t="shared" si="3"/>
        <v>4</v>
      </c>
      <c r="K16" s="51">
        <f t="shared" si="3"/>
        <v>1</v>
      </c>
      <c r="L16" s="51">
        <f t="shared" si="3"/>
        <v>2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51">
        <f t="shared" si="3"/>
        <v>0</v>
      </c>
      <c r="Q16" s="51">
        <f t="shared" si="3"/>
        <v>0</v>
      </c>
      <c r="R16" s="51">
        <f t="shared" si="3"/>
        <v>0</v>
      </c>
      <c r="S16" s="51">
        <f t="shared" si="3"/>
        <v>0</v>
      </c>
      <c r="T16" s="51">
        <f t="shared" si="3"/>
        <v>0</v>
      </c>
      <c r="U16" s="51">
        <f t="shared" si="3"/>
        <v>0</v>
      </c>
      <c r="V16" s="51">
        <f t="shared" si="3"/>
        <v>0</v>
      </c>
      <c r="W16" s="51">
        <f t="shared" si="3"/>
        <v>0</v>
      </c>
      <c r="X16" s="51">
        <f t="shared" si="3"/>
        <v>0</v>
      </c>
      <c r="Y16" s="51">
        <f t="shared" si="3"/>
        <v>0</v>
      </c>
      <c r="Z16" s="51">
        <f t="shared" si="3"/>
        <v>0</v>
      </c>
      <c r="AA16" s="51">
        <f t="shared" si="3"/>
        <v>0</v>
      </c>
      <c r="AB16" s="53" t="s">
        <v>148</v>
      </c>
      <c r="AE16" s="54" t="str">
        <f>IF(AND(C16='3'!G16, '1'!C16='6'!B8),"пройдена сверка лист 1,3 и 6", "требуется проверка")</f>
        <v>пройдена сверка лист 1,3 и 6</v>
      </c>
    </row>
    <row r="17" spans="1:28" ht="15.75" x14ac:dyDescent="0.25">
      <c r="A17" s="48">
        <f t="shared" si="1"/>
        <v>101</v>
      </c>
      <c r="B17" s="55" t="s">
        <v>130</v>
      </c>
      <c r="C17" s="56"/>
      <c r="D17" s="198" t="s">
        <v>59</v>
      </c>
      <c r="E17" s="199"/>
      <c r="F17" s="57">
        <f>F16</f>
        <v>9</v>
      </c>
      <c r="G17" s="57">
        <f>G16*2</f>
        <v>22</v>
      </c>
      <c r="H17" s="57">
        <f>H16*3</f>
        <v>15</v>
      </c>
      <c r="I17" s="57">
        <f>I16*4</f>
        <v>12</v>
      </c>
      <c r="J17" s="57">
        <f>J16*5</f>
        <v>20</v>
      </c>
      <c r="K17" s="57">
        <f>K16*6</f>
        <v>6</v>
      </c>
      <c r="L17" s="57">
        <f>L16*7</f>
        <v>14</v>
      </c>
      <c r="M17" s="57">
        <f>M16*8</f>
        <v>0</v>
      </c>
      <c r="N17" s="57">
        <f>N16*9</f>
        <v>0</v>
      </c>
      <c r="O17" s="57">
        <f>O16*10</f>
        <v>0</v>
      </c>
      <c r="P17" s="57">
        <f>P16*11</f>
        <v>0</v>
      </c>
      <c r="Q17" s="57">
        <f>Q16*12</f>
        <v>0</v>
      </c>
      <c r="R17" s="57">
        <f>R16*13</f>
        <v>0</v>
      </c>
      <c r="S17" s="57">
        <f>S16*14</f>
        <v>0</v>
      </c>
      <c r="T17" s="57">
        <f>T16*15</f>
        <v>0</v>
      </c>
      <c r="U17" s="57">
        <f>U16*16</f>
        <v>0</v>
      </c>
      <c r="V17" s="57">
        <f>V16*17</f>
        <v>0</v>
      </c>
      <c r="W17" s="57">
        <f>W16*18</f>
        <v>0</v>
      </c>
      <c r="X17" s="57">
        <f>X16*19</f>
        <v>0</v>
      </c>
      <c r="Y17" s="57">
        <f>Y16*20</f>
        <v>0</v>
      </c>
      <c r="Z17" s="57">
        <f>Z16*21</f>
        <v>0</v>
      </c>
      <c r="AA17" s="57">
        <f>AA16*22</f>
        <v>0</v>
      </c>
      <c r="AB17" s="58">
        <f>SUM(F17:AA17)</f>
        <v>98</v>
      </c>
    </row>
    <row r="18" spans="1:28" ht="15.75" x14ac:dyDescent="0.25">
      <c r="A18" s="48">
        <f t="shared" si="1"/>
        <v>101</v>
      </c>
      <c r="B18" s="54" t="str">
        <f>IF($AB$17='3'!F42+'3'!G42, "пройдена сверка лист 1 и 3", "требуется проверка!")</f>
        <v>требуется проверка!</v>
      </c>
      <c r="C18" s="54"/>
    </row>
    <row r="20" spans="1:28" ht="18" customHeight="1" x14ac:dyDescent="0.35">
      <c r="B20" s="59" t="s">
        <v>210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2" spans="1:28" ht="24" customHeight="1" x14ac:dyDescent="0.25">
      <c r="B22" s="196" t="s">
        <v>217</v>
      </c>
      <c r="C22" s="197"/>
      <c r="D22" s="194" t="s">
        <v>219</v>
      </c>
      <c r="E22" s="194"/>
      <c r="F22" s="194"/>
      <c r="G22" s="194"/>
      <c r="H22" s="194"/>
      <c r="I22" s="194"/>
      <c r="J22" s="194"/>
      <c r="K22" s="194"/>
    </row>
    <row r="23" spans="1:28" ht="25.5" customHeight="1" x14ac:dyDescent="0.25">
      <c r="B23" s="196" t="s">
        <v>218</v>
      </c>
      <c r="C23" s="197"/>
      <c r="D23" s="195">
        <v>89201542362</v>
      </c>
      <c r="E23" s="195"/>
      <c r="F23" s="195"/>
      <c r="G23" s="195"/>
      <c r="H23" s="195"/>
      <c r="I23" s="195"/>
      <c r="J23" s="195"/>
      <c r="K23" s="195"/>
    </row>
    <row r="24" spans="1:28" x14ac:dyDescent="0.25">
      <c r="B24" s="193"/>
    </row>
  </sheetData>
  <sheetProtection password="CA9D" sheet="1" objects="1" scenarios="1"/>
  <mergeCells count="6">
    <mergeCell ref="D17:E17"/>
    <mergeCell ref="A5:A6"/>
    <mergeCell ref="B5:B6"/>
    <mergeCell ref="C5:C6"/>
    <mergeCell ref="D5:D6"/>
    <mergeCell ref="E5:E6"/>
  </mergeCells>
  <conditionalFormatting sqref="AB17">
    <cfRule type="cellIs" dxfId="13" priority="1" operator="equal">
      <formula>"ошибка"</formula>
    </cfRule>
  </conditionalFormatting>
  <dataValidations count="1">
    <dataValidation type="list" allowBlank="1" showInputMessage="1" showErrorMessage="1" sqref="G1">
      <formula1>etap</formula1>
    </dataValidation>
  </dataValidation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I9" sqref="I9"/>
    </sheetView>
  </sheetViews>
  <sheetFormatPr defaultRowHeight="15" x14ac:dyDescent="0.25"/>
  <cols>
    <col min="1" max="1" width="10.42578125" style="1" customWidth="1"/>
    <col min="2" max="2" width="17.5703125" style="1" customWidth="1"/>
    <col min="3" max="3" width="12.140625" style="1" customWidth="1"/>
    <col min="4" max="4" width="11.28515625" style="1" customWidth="1"/>
    <col min="5" max="5" width="10.140625" style="1" customWidth="1"/>
    <col min="6" max="6" width="10.7109375" style="1" customWidth="1"/>
    <col min="7" max="8" width="9.140625" style="1"/>
    <col min="9" max="9" width="12.140625" style="1" customWidth="1"/>
    <col min="10" max="10" width="11.28515625" style="1" customWidth="1"/>
    <col min="11" max="16384" width="9.140625" style="1"/>
  </cols>
  <sheetData>
    <row r="1" spans="1:10" s="5" customFormat="1" ht="44.25" customHeight="1" x14ac:dyDescent="0.25">
      <c r="A1" s="32" t="s">
        <v>76</v>
      </c>
      <c r="B1" s="67">
        <f>'1'!B1</f>
        <v>101</v>
      </c>
      <c r="C1" s="34" t="str">
        <f>VLOOKUP(B1,mouo,2,0)</f>
        <v>Вышневолоцкий городской округ</v>
      </c>
      <c r="D1" s="34"/>
      <c r="E1" s="35"/>
      <c r="F1" s="63"/>
      <c r="G1" s="68" t="str">
        <f>'1'!$G$1</f>
        <v>школьный этап</v>
      </c>
      <c r="H1" s="68"/>
      <c r="I1" s="88"/>
      <c r="J1" s="173" t="s">
        <v>199</v>
      </c>
    </row>
    <row r="2" spans="1:10" s="5" customFormat="1" ht="15.75" customHeight="1" x14ac:dyDescent="0.25">
      <c r="A2" s="32"/>
      <c r="B2" s="69" t="s">
        <v>78</v>
      </c>
      <c r="C2" s="63"/>
      <c r="D2" s="63"/>
      <c r="E2" s="63"/>
      <c r="F2" s="63"/>
      <c r="G2" s="70" t="s">
        <v>78</v>
      </c>
      <c r="H2" s="70"/>
      <c r="I2" s="88"/>
    </row>
    <row r="3" spans="1:10" x14ac:dyDescent="0.25">
      <c r="A3" s="39"/>
      <c r="B3" s="39"/>
      <c r="C3" s="39"/>
      <c r="D3" s="39"/>
      <c r="E3" s="39"/>
      <c r="F3" s="39"/>
      <c r="G3" s="39"/>
      <c r="H3" s="39"/>
    </row>
    <row r="4" spans="1:10" s="7" customFormat="1" ht="37.5" customHeight="1" x14ac:dyDescent="0.25">
      <c r="A4" s="71" t="s">
        <v>156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x14ac:dyDescent="0.25">
      <c r="A5" s="39"/>
      <c r="B5" s="39"/>
      <c r="C5" s="39"/>
      <c r="D5" s="39"/>
      <c r="E5" s="39"/>
      <c r="F5" s="39"/>
      <c r="G5" s="39"/>
      <c r="H5" s="39"/>
    </row>
    <row r="6" spans="1:10" s="6" customFormat="1" ht="18.75" x14ac:dyDescent="0.3">
      <c r="A6" s="73"/>
      <c r="B6" s="73"/>
      <c r="C6" s="73"/>
      <c r="D6" s="73"/>
      <c r="E6" s="73"/>
      <c r="F6" s="73"/>
      <c r="G6" s="73"/>
      <c r="H6" s="73"/>
    </row>
    <row r="7" spans="1:10" ht="30" customHeight="1" x14ac:dyDescent="0.25">
      <c r="A7" s="62" t="s">
        <v>80</v>
      </c>
      <c r="B7" s="74" t="s">
        <v>1</v>
      </c>
      <c r="C7" s="75" t="s">
        <v>3</v>
      </c>
      <c r="D7" s="76"/>
      <c r="E7" s="75" t="s">
        <v>4</v>
      </c>
      <c r="F7" s="76"/>
      <c r="G7" s="75" t="s">
        <v>5</v>
      </c>
      <c r="H7" s="76"/>
      <c r="I7" s="75" t="s">
        <v>58</v>
      </c>
      <c r="J7" s="76"/>
    </row>
    <row r="8" spans="1:10" ht="15" customHeight="1" x14ac:dyDescent="0.25">
      <c r="A8" s="43" t="s">
        <v>78</v>
      </c>
      <c r="B8" s="74"/>
      <c r="C8" s="77" t="s">
        <v>67</v>
      </c>
      <c r="D8" s="78" t="s">
        <v>68</v>
      </c>
      <c r="E8" s="77" t="s">
        <v>67</v>
      </c>
      <c r="F8" s="78" t="s">
        <v>68</v>
      </c>
      <c r="G8" s="77" t="s">
        <v>67</v>
      </c>
      <c r="H8" s="78" t="s">
        <v>68</v>
      </c>
      <c r="I8" s="77" t="s">
        <v>67</v>
      </c>
      <c r="J8" s="78" t="s">
        <v>68</v>
      </c>
    </row>
    <row r="9" spans="1:10" ht="15.75" x14ac:dyDescent="0.25">
      <c r="A9" s="79">
        <f>$B$1</f>
        <v>101</v>
      </c>
      <c r="B9" s="80" t="s">
        <v>22</v>
      </c>
      <c r="C9" s="4">
        <v>5</v>
      </c>
      <c r="D9" s="2"/>
      <c r="E9" s="4">
        <v>0</v>
      </c>
      <c r="F9" s="2"/>
      <c r="G9" s="4">
        <v>0</v>
      </c>
      <c r="H9" s="2"/>
      <c r="I9" s="86">
        <f>SUM(E9,G9)</f>
        <v>0</v>
      </c>
      <c r="J9" s="82">
        <f>SUM(F9,H9)</f>
        <v>0</v>
      </c>
    </row>
    <row r="10" spans="1:10" ht="15.75" x14ac:dyDescent="0.25">
      <c r="A10" s="79">
        <f t="shared" ref="A10:A11" si="0">$B$1</f>
        <v>101</v>
      </c>
      <c r="B10" s="80" t="s">
        <v>6</v>
      </c>
      <c r="C10" s="4">
        <v>3</v>
      </c>
      <c r="D10" s="2"/>
      <c r="E10" s="4">
        <v>0</v>
      </c>
      <c r="F10" s="2"/>
      <c r="G10" s="4">
        <v>0</v>
      </c>
      <c r="H10" s="2"/>
      <c r="I10" s="86">
        <f>SUM(E10,G10)</f>
        <v>0</v>
      </c>
      <c r="J10" s="82">
        <f>SUM(F10,H10)</f>
        <v>0</v>
      </c>
    </row>
    <row r="11" spans="1:10" ht="19.5" x14ac:dyDescent="0.35">
      <c r="A11" s="79">
        <f t="shared" si="0"/>
        <v>101</v>
      </c>
      <c r="B11" s="83" t="s">
        <v>75</v>
      </c>
      <c r="C11" s="84">
        <f t="shared" ref="C11:J11" si="1">SUM(C9:C10)</f>
        <v>8</v>
      </c>
      <c r="D11" s="85">
        <f t="shared" si="1"/>
        <v>0</v>
      </c>
      <c r="E11" s="84">
        <f t="shared" si="1"/>
        <v>0</v>
      </c>
      <c r="F11" s="85">
        <f t="shared" si="1"/>
        <v>0</v>
      </c>
      <c r="G11" s="84">
        <f t="shared" si="1"/>
        <v>0</v>
      </c>
      <c r="H11" s="85">
        <f t="shared" si="1"/>
        <v>0</v>
      </c>
      <c r="I11" s="84">
        <f t="shared" si="1"/>
        <v>0</v>
      </c>
      <c r="J11" s="85">
        <f t="shared" si="1"/>
        <v>0</v>
      </c>
    </row>
    <row r="12" spans="1:10" x14ac:dyDescent="0.25">
      <c r="B12" s="31"/>
      <c r="C12" s="31"/>
      <c r="D12" s="31"/>
      <c r="E12" s="31"/>
      <c r="F12" s="31"/>
      <c r="G12" s="31"/>
    </row>
    <row r="13" spans="1:10" x14ac:dyDescent="0.25">
      <c r="B13" s="31"/>
      <c r="C13" s="31"/>
      <c r="D13" s="31"/>
      <c r="E13" s="31"/>
      <c r="F13" s="31"/>
      <c r="G13" s="31"/>
    </row>
  </sheetData>
  <sheetProtection password="CA9D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17" workbookViewId="0">
      <selection activeCell="F20" sqref="F20"/>
    </sheetView>
  </sheetViews>
  <sheetFormatPr defaultRowHeight="15" x14ac:dyDescent="0.25"/>
  <cols>
    <col min="1" max="1" width="9.140625" style="63"/>
    <col min="2" max="2" width="13.140625" style="97" customWidth="1"/>
    <col min="3" max="3" width="25.85546875" style="63" customWidth="1"/>
    <col min="4" max="4" width="28.140625" style="63" customWidth="1"/>
    <col min="5" max="5" width="16" style="63" customWidth="1"/>
    <col min="6" max="6" width="15.28515625" style="63" customWidth="1"/>
    <col min="7" max="7" width="12.85546875" style="63" customWidth="1"/>
    <col min="8" max="8" width="16.42578125" style="63" customWidth="1"/>
    <col min="9" max="9" width="15.7109375" style="63" customWidth="1"/>
    <col min="10" max="11" width="11.5703125" style="63" customWidth="1"/>
    <col min="12" max="12" width="16.5703125" style="63" customWidth="1"/>
    <col min="13" max="13" width="14.7109375" style="63" customWidth="1"/>
    <col min="14" max="16384" width="9.140625" style="63"/>
  </cols>
  <sheetData>
    <row r="1" spans="1:16" ht="43.5" customHeight="1" x14ac:dyDescent="0.25">
      <c r="A1" s="89" t="s">
        <v>76</v>
      </c>
      <c r="B1" s="67">
        <f>'1'!B1</f>
        <v>101</v>
      </c>
      <c r="C1" s="90" t="str">
        <f>VLOOKUP(B1,mouo,2,0)</f>
        <v>Вышневолоцкий городской округ</v>
      </c>
      <c r="D1" s="90"/>
      <c r="E1" s="91"/>
      <c r="F1" s="68" t="str">
        <f>'1'!$G$1</f>
        <v>школьный этап</v>
      </c>
      <c r="G1" s="92"/>
      <c r="H1" s="92"/>
      <c r="M1" s="173" t="s">
        <v>200</v>
      </c>
    </row>
    <row r="2" spans="1:16" ht="15.75" x14ac:dyDescent="0.25">
      <c r="A2" s="89"/>
      <c r="B2" s="69" t="s">
        <v>78</v>
      </c>
      <c r="F2" s="70" t="s">
        <v>78</v>
      </c>
      <c r="G2" s="70"/>
      <c r="H2" s="93"/>
    </row>
    <row r="3" spans="1:16" s="94" customFormat="1" x14ac:dyDescent="0.25"/>
    <row r="4" spans="1:16" s="94" customFormat="1" ht="18.75" x14ac:dyDescent="0.3">
      <c r="A4" s="95" t="s">
        <v>153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6" x14ac:dyDescent="0.25">
      <c r="E5" s="98"/>
    </row>
    <row r="6" spans="1:16" s="99" customFormat="1" ht="15.75" x14ac:dyDescent="0.25">
      <c r="B6" s="100" t="s">
        <v>70</v>
      </c>
      <c r="E6" s="20">
        <v>1</v>
      </c>
      <c r="G6" s="53" t="s">
        <v>154</v>
      </c>
      <c r="H6" s="101"/>
      <c r="I6" s="176" t="str">
        <f>IF(AND(E6='5'!F5,E6='4'!B8),"пройдена сверка лист 3,4 и 5", "требуется проверка")</f>
        <v>пройдена сверка лист 3,4 и 5</v>
      </c>
      <c r="J6" s="103"/>
      <c r="K6" s="104"/>
    </row>
    <row r="7" spans="1:16" s="99" customFormat="1" ht="15.75" x14ac:dyDescent="0.25">
      <c r="B7" s="100" t="s">
        <v>192</v>
      </c>
      <c r="E7" s="14">
        <v>149</v>
      </c>
      <c r="F7" s="99" t="s">
        <v>71</v>
      </c>
    </row>
    <row r="8" spans="1:16" s="99" customFormat="1" ht="15.75" x14ac:dyDescent="0.25">
      <c r="B8" s="97"/>
      <c r="D8" s="105" t="s">
        <v>72</v>
      </c>
    </row>
    <row r="9" spans="1:16" s="99" customFormat="1" ht="15.75" x14ac:dyDescent="0.25">
      <c r="B9" s="97"/>
      <c r="E9" s="106" t="s">
        <v>67</v>
      </c>
      <c r="F9" s="106" t="s">
        <v>68</v>
      </c>
      <c r="G9" s="106" t="s">
        <v>73</v>
      </c>
      <c r="L9" s="104"/>
      <c r="M9" s="104"/>
      <c r="N9" s="104"/>
      <c r="O9" s="104"/>
      <c r="P9" s="104"/>
    </row>
    <row r="10" spans="1:16" s="99" customFormat="1" ht="30" x14ac:dyDescent="0.25">
      <c r="B10" s="97"/>
      <c r="D10" s="100" t="s">
        <v>131</v>
      </c>
      <c r="E10" s="9">
        <v>10</v>
      </c>
      <c r="F10" s="9"/>
      <c r="G10" s="107">
        <f>SUM(E10:F10)</f>
        <v>10</v>
      </c>
      <c r="H10" s="53" t="s">
        <v>136</v>
      </c>
      <c r="I10" s="108"/>
      <c r="J10" s="176" t="str">
        <f>IF(G10='1'!$C$8,"пройдена сверка лист 1 и 3", "требуется проверка")</f>
        <v>пройдена сверка лист 1 и 3</v>
      </c>
      <c r="K10" s="103"/>
      <c r="L10" s="177"/>
      <c r="M10" s="104"/>
      <c r="N10" s="104"/>
      <c r="O10" s="104"/>
      <c r="P10" s="104"/>
    </row>
    <row r="11" spans="1:16" s="99" customFormat="1" ht="30" x14ac:dyDescent="0.25">
      <c r="B11" s="97"/>
      <c r="D11" s="100" t="s">
        <v>132</v>
      </c>
      <c r="E11" s="9">
        <v>26</v>
      </c>
      <c r="F11" s="9"/>
      <c r="G11" s="107">
        <f t="shared" ref="G11:G15" si="0">SUM(E11:F11)</f>
        <v>26</v>
      </c>
      <c r="H11" s="53" t="s">
        <v>136</v>
      </c>
      <c r="I11" s="108"/>
      <c r="J11" s="176" t="str">
        <f>IF(G11='1'!$C$9+'1'!$C$10,"пройдена сверка лист 1 и 3", "требуется проверка")</f>
        <v>пройдена сверка лист 1 и 3</v>
      </c>
      <c r="K11" s="103"/>
      <c r="L11" s="178"/>
      <c r="M11" s="104"/>
      <c r="N11" s="104"/>
      <c r="O11" s="104"/>
      <c r="P11" s="104"/>
    </row>
    <row r="12" spans="1:16" s="99" customFormat="1" ht="30" x14ac:dyDescent="0.25">
      <c r="B12" s="97"/>
      <c r="D12" s="100" t="s">
        <v>133</v>
      </c>
      <c r="E12" s="9">
        <v>33</v>
      </c>
      <c r="F12" s="9"/>
      <c r="G12" s="107">
        <f t="shared" si="0"/>
        <v>33</v>
      </c>
      <c r="H12" s="53" t="s">
        <v>136</v>
      </c>
      <c r="I12" s="108"/>
      <c r="J12" s="176" t="str">
        <f>IF(G12='1'!$C$11+'1'!$C$12,"пройдена сверка лист 1 и 3", "требуется проверка")</f>
        <v>пройдена сверка лист 1 и 3</v>
      </c>
      <c r="K12" s="103"/>
      <c r="L12" s="114"/>
    </row>
    <row r="13" spans="1:16" s="99" customFormat="1" ht="30" x14ac:dyDescent="0.25">
      <c r="B13" s="97"/>
      <c r="D13" s="109" t="s">
        <v>134</v>
      </c>
      <c r="E13" s="9">
        <v>26</v>
      </c>
      <c r="F13" s="9"/>
      <c r="G13" s="107">
        <f t="shared" si="0"/>
        <v>26</v>
      </c>
      <c r="H13" s="53" t="s">
        <v>136</v>
      </c>
      <c r="I13" s="108"/>
      <c r="J13" s="176" t="str">
        <f>IF(G13='1'!$C$13+'1'!$C$14+'1'!$C$15,"пройдена сверка лист 1 и 3", "требуется проверка")</f>
        <v>пройдена сверка лист 1 и 3</v>
      </c>
      <c r="K13" s="103"/>
      <c r="L13" s="114"/>
    </row>
    <row r="14" spans="1:16" s="99" customFormat="1" ht="30" x14ac:dyDescent="0.25">
      <c r="B14" s="97"/>
      <c r="C14" s="110" t="s">
        <v>135</v>
      </c>
      <c r="D14" s="111"/>
      <c r="E14" s="9">
        <v>26</v>
      </c>
      <c r="F14" s="9"/>
      <c r="G14" s="107">
        <f t="shared" si="0"/>
        <v>26</v>
      </c>
      <c r="H14" s="53" t="s">
        <v>136</v>
      </c>
      <c r="I14" s="108"/>
      <c r="J14" s="176" t="str">
        <f>IF(G14=SUM('1'!G16:AA16),"пройдена сверка лист 1 и 3", "требуется проверка")</f>
        <v>пройдена сверка лист 1 и 3</v>
      </c>
      <c r="K14" s="103"/>
      <c r="L14" s="114"/>
    </row>
    <row r="15" spans="1:16" s="99" customFormat="1" ht="27" customHeight="1" x14ac:dyDescent="0.25">
      <c r="B15" s="97"/>
      <c r="C15" s="112" t="s">
        <v>74</v>
      </c>
      <c r="D15" s="113"/>
      <c r="E15" s="9"/>
      <c r="F15" s="9"/>
      <c r="G15" s="107">
        <f t="shared" si="0"/>
        <v>0</v>
      </c>
      <c r="J15" s="114"/>
      <c r="K15" s="114"/>
      <c r="L15" s="114"/>
    </row>
    <row r="16" spans="1:16" s="99" customFormat="1" ht="30" x14ac:dyDescent="0.25">
      <c r="B16" s="97"/>
      <c r="D16" s="115" t="s">
        <v>144</v>
      </c>
      <c r="E16" s="116">
        <f>SUM(E10:E13)</f>
        <v>95</v>
      </c>
      <c r="F16" s="116">
        <f>SUM(F10:F13)</f>
        <v>0</v>
      </c>
      <c r="G16" s="117">
        <f>SUM(G10:G13)</f>
        <v>95</v>
      </c>
      <c r="H16" s="53" t="s">
        <v>155</v>
      </c>
      <c r="I16" s="108"/>
      <c r="J16" s="176" t="str">
        <f>IF(AND(G16='1'!$C$16,G16='6'!B8),"пройдена сверка лист 1,3 и 6", "требуется проверка")</f>
        <v>пройдена сверка лист 1,3 и 6</v>
      </c>
      <c r="K16" s="103"/>
      <c r="L16" s="114"/>
    </row>
    <row r="18" spans="1:13" ht="45" x14ac:dyDescent="0.25">
      <c r="A18" s="102" t="s">
        <v>81</v>
      </c>
      <c r="B18" s="118" t="s">
        <v>0</v>
      </c>
      <c r="C18" s="170" t="s">
        <v>1</v>
      </c>
      <c r="D18" s="78" t="s">
        <v>2</v>
      </c>
      <c r="E18" s="78" t="s">
        <v>64</v>
      </c>
      <c r="F18" s="75" t="s">
        <v>3</v>
      </c>
      <c r="G18" s="76"/>
      <c r="H18" s="75" t="s">
        <v>4</v>
      </c>
      <c r="I18" s="76"/>
      <c r="J18" s="75" t="s">
        <v>5</v>
      </c>
      <c r="K18" s="76"/>
      <c r="L18" s="75" t="s">
        <v>58</v>
      </c>
      <c r="M18" s="76"/>
    </row>
    <row r="19" spans="1:13" ht="24" x14ac:dyDescent="0.25">
      <c r="A19" s="169" t="s">
        <v>78</v>
      </c>
      <c r="B19" s="118"/>
      <c r="C19" s="171" t="s">
        <v>197</v>
      </c>
      <c r="D19" s="74"/>
      <c r="E19" s="74"/>
      <c r="F19" s="77" t="s">
        <v>67</v>
      </c>
      <c r="G19" s="78" t="s">
        <v>68</v>
      </c>
      <c r="H19" s="77" t="s">
        <v>67</v>
      </c>
      <c r="I19" s="78" t="s">
        <v>68</v>
      </c>
      <c r="J19" s="77" t="s">
        <v>67</v>
      </c>
      <c r="K19" s="78" t="s">
        <v>68</v>
      </c>
      <c r="L19" s="77" t="s">
        <v>67</v>
      </c>
      <c r="M19" s="78" t="s">
        <v>68</v>
      </c>
    </row>
    <row r="20" spans="1:13" ht="15.75" x14ac:dyDescent="0.25">
      <c r="A20" s="119">
        <f>$B$1</f>
        <v>101</v>
      </c>
      <c r="B20" s="120">
        <v>1</v>
      </c>
      <c r="C20" s="172" t="s">
        <v>15</v>
      </c>
      <c r="D20" s="10">
        <v>1</v>
      </c>
      <c r="E20" s="10">
        <v>1</v>
      </c>
      <c r="F20" s="4">
        <v>2</v>
      </c>
      <c r="G20" s="2"/>
      <c r="H20" s="4">
        <v>0</v>
      </c>
      <c r="I20" s="2"/>
      <c r="J20" s="4">
        <v>0</v>
      </c>
      <c r="K20" s="3"/>
      <c r="L20" s="81">
        <f>SUM(H20,J20)</f>
        <v>0</v>
      </c>
      <c r="M20" s="82">
        <f>SUM(I20,K20)</f>
        <v>0</v>
      </c>
    </row>
    <row r="21" spans="1:13" ht="15.75" x14ac:dyDescent="0.25">
      <c r="A21" s="119">
        <f t="shared" ref="A21:A42" si="1">$B$1</f>
        <v>101</v>
      </c>
      <c r="B21" s="120">
        <v>2</v>
      </c>
      <c r="C21" s="172" t="s">
        <v>21</v>
      </c>
      <c r="D21" s="10"/>
      <c r="E21" s="10"/>
      <c r="F21" s="4"/>
      <c r="G21" s="2"/>
      <c r="H21" s="4"/>
      <c r="I21" s="2"/>
      <c r="J21" s="4"/>
      <c r="K21" s="3"/>
      <c r="L21" s="81">
        <f t="shared" ref="L21:L41" si="2">SUM(H21,J21)</f>
        <v>0</v>
      </c>
      <c r="M21" s="82">
        <f t="shared" ref="M21:M41" si="3">SUM(I21,K21)</f>
        <v>0</v>
      </c>
    </row>
    <row r="22" spans="1:13" ht="15.75" x14ac:dyDescent="0.25">
      <c r="A22" s="119">
        <f t="shared" si="1"/>
        <v>101</v>
      </c>
      <c r="B22" s="120">
        <v>3</v>
      </c>
      <c r="C22" s="172" t="s">
        <v>10</v>
      </c>
      <c r="D22" s="10">
        <v>1</v>
      </c>
      <c r="E22" s="10">
        <v>1</v>
      </c>
      <c r="F22" s="4">
        <v>12</v>
      </c>
      <c r="G22" s="2"/>
      <c r="H22" s="4">
        <v>5</v>
      </c>
      <c r="I22" s="2"/>
      <c r="J22" s="4">
        <v>2</v>
      </c>
      <c r="K22" s="3"/>
      <c r="L22" s="81">
        <f t="shared" si="2"/>
        <v>7</v>
      </c>
      <c r="M22" s="82">
        <f t="shared" si="3"/>
        <v>0</v>
      </c>
    </row>
    <row r="23" spans="1:13" ht="15.75" x14ac:dyDescent="0.25">
      <c r="A23" s="119">
        <f t="shared" si="1"/>
        <v>101</v>
      </c>
      <c r="B23" s="120">
        <v>4</v>
      </c>
      <c r="C23" s="172" t="s">
        <v>11</v>
      </c>
      <c r="D23" s="10">
        <v>1</v>
      </c>
      <c r="E23" s="10">
        <v>1</v>
      </c>
      <c r="F23" s="4">
        <v>3</v>
      </c>
      <c r="G23" s="2"/>
      <c r="H23" s="4">
        <v>0</v>
      </c>
      <c r="I23" s="2"/>
      <c r="J23" s="4">
        <v>0</v>
      </c>
      <c r="K23" s="3"/>
      <c r="L23" s="81">
        <f t="shared" si="2"/>
        <v>0</v>
      </c>
      <c r="M23" s="82">
        <f t="shared" si="3"/>
        <v>0</v>
      </c>
    </row>
    <row r="24" spans="1:13" ht="15.75" x14ac:dyDescent="0.25">
      <c r="A24" s="119">
        <f t="shared" si="1"/>
        <v>101</v>
      </c>
      <c r="B24" s="120">
        <v>5</v>
      </c>
      <c r="C24" s="172" t="s">
        <v>61</v>
      </c>
      <c r="D24" s="10">
        <v>1</v>
      </c>
      <c r="E24" s="10">
        <v>1</v>
      </c>
      <c r="F24" s="4">
        <v>1</v>
      </c>
      <c r="G24" s="2"/>
      <c r="H24" s="4">
        <v>0</v>
      </c>
      <c r="I24" s="2"/>
      <c r="J24" s="4">
        <v>0</v>
      </c>
      <c r="K24" s="3"/>
      <c r="L24" s="81">
        <f t="shared" si="2"/>
        <v>0</v>
      </c>
      <c r="M24" s="82">
        <f t="shared" si="3"/>
        <v>0</v>
      </c>
    </row>
    <row r="25" spans="1:13" ht="33.75" customHeight="1" x14ac:dyDescent="0.25">
      <c r="A25" s="119">
        <f t="shared" si="1"/>
        <v>101</v>
      </c>
      <c r="B25" s="121">
        <v>6</v>
      </c>
      <c r="C25" s="172" t="s">
        <v>62</v>
      </c>
      <c r="D25" s="10"/>
      <c r="E25" s="10"/>
      <c r="F25" s="4"/>
      <c r="G25" s="2"/>
      <c r="H25" s="4"/>
      <c r="I25" s="2"/>
      <c r="J25" s="4"/>
      <c r="K25" s="3"/>
      <c r="L25" s="81">
        <f t="shared" si="2"/>
        <v>0</v>
      </c>
      <c r="M25" s="82">
        <f t="shared" si="3"/>
        <v>0</v>
      </c>
    </row>
    <row r="26" spans="1:13" ht="15.75" x14ac:dyDescent="0.25">
      <c r="A26" s="119">
        <f t="shared" si="1"/>
        <v>101</v>
      </c>
      <c r="B26" s="120">
        <v>7</v>
      </c>
      <c r="C26" s="172" t="s">
        <v>57</v>
      </c>
      <c r="D26" s="10"/>
      <c r="E26" s="10"/>
      <c r="F26" s="4"/>
      <c r="G26" s="2"/>
      <c r="H26" s="4"/>
      <c r="I26" s="2"/>
      <c r="J26" s="4"/>
      <c r="K26" s="3"/>
      <c r="L26" s="81">
        <f t="shared" si="2"/>
        <v>0</v>
      </c>
      <c r="M26" s="82">
        <f t="shared" si="3"/>
        <v>0</v>
      </c>
    </row>
    <row r="27" spans="1:13" ht="15.75" x14ac:dyDescent="0.25">
      <c r="A27" s="119">
        <f t="shared" si="1"/>
        <v>101</v>
      </c>
      <c r="B27" s="120">
        <v>8</v>
      </c>
      <c r="C27" s="172" t="s">
        <v>12</v>
      </c>
      <c r="D27" s="10">
        <v>1</v>
      </c>
      <c r="E27" s="10">
        <v>1</v>
      </c>
      <c r="F27" s="4">
        <v>5</v>
      </c>
      <c r="G27" s="2"/>
      <c r="H27" s="4">
        <v>0</v>
      </c>
      <c r="I27" s="2"/>
      <c r="J27" s="4">
        <v>0</v>
      </c>
      <c r="K27" s="3"/>
      <c r="L27" s="81">
        <f t="shared" si="2"/>
        <v>0</v>
      </c>
      <c r="M27" s="82">
        <f t="shared" si="3"/>
        <v>0</v>
      </c>
    </row>
    <row r="28" spans="1:13" ht="15.75" x14ac:dyDescent="0.25">
      <c r="A28" s="119">
        <f t="shared" si="1"/>
        <v>101</v>
      </c>
      <c r="B28" s="120">
        <v>9</v>
      </c>
      <c r="C28" s="172" t="s">
        <v>7</v>
      </c>
      <c r="D28" s="10">
        <v>1</v>
      </c>
      <c r="E28" s="10">
        <v>1</v>
      </c>
      <c r="F28" s="4">
        <v>10</v>
      </c>
      <c r="G28" s="2"/>
      <c r="H28" s="4">
        <v>2</v>
      </c>
      <c r="I28" s="2"/>
      <c r="J28" s="4">
        <v>1</v>
      </c>
      <c r="K28" s="3"/>
      <c r="L28" s="81">
        <f t="shared" si="2"/>
        <v>3</v>
      </c>
      <c r="M28" s="82">
        <f t="shared" si="3"/>
        <v>0</v>
      </c>
    </row>
    <row r="29" spans="1:13" ht="15.75" x14ac:dyDescent="0.25">
      <c r="A29" s="119">
        <f t="shared" si="1"/>
        <v>101</v>
      </c>
      <c r="B29" s="120">
        <v>10</v>
      </c>
      <c r="C29" s="172" t="s">
        <v>22</v>
      </c>
      <c r="D29" s="10">
        <v>1</v>
      </c>
      <c r="E29" s="10">
        <v>1</v>
      </c>
      <c r="F29" s="4">
        <v>18</v>
      </c>
      <c r="G29" s="2"/>
      <c r="H29" s="4">
        <v>2</v>
      </c>
      <c r="I29" s="2"/>
      <c r="J29" s="4">
        <v>0</v>
      </c>
      <c r="K29" s="3"/>
      <c r="L29" s="81">
        <f t="shared" si="2"/>
        <v>2</v>
      </c>
      <c r="M29" s="82">
        <f t="shared" si="3"/>
        <v>0</v>
      </c>
    </row>
    <row r="30" spans="1:13" ht="15.75" x14ac:dyDescent="0.25">
      <c r="A30" s="119">
        <f t="shared" si="1"/>
        <v>101</v>
      </c>
      <c r="B30" s="120">
        <v>11</v>
      </c>
      <c r="C30" s="172" t="s">
        <v>23</v>
      </c>
      <c r="D30" s="10"/>
      <c r="E30" s="10"/>
      <c r="F30" s="4"/>
      <c r="G30" s="2"/>
      <c r="H30" s="4"/>
      <c r="I30" s="2"/>
      <c r="J30" s="4"/>
      <c r="K30" s="3"/>
      <c r="L30" s="81">
        <f t="shared" si="2"/>
        <v>0</v>
      </c>
      <c r="M30" s="82">
        <f t="shared" si="3"/>
        <v>0</v>
      </c>
    </row>
    <row r="31" spans="1:13" ht="15.75" x14ac:dyDescent="0.25">
      <c r="A31" s="119">
        <f t="shared" si="1"/>
        <v>101</v>
      </c>
      <c r="B31" s="120">
        <v>12</v>
      </c>
      <c r="C31" s="172" t="s">
        <v>13</v>
      </c>
      <c r="D31" s="10">
        <v>1</v>
      </c>
      <c r="E31" s="10">
        <v>1</v>
      </c>
      <c r="F31" s="4">
        <v>6</v>
      </c>
      <c r="G31" s="2"/>
      <c r="H31" s="4">
        <v>1</v>
      </c>
      <c r="I31" s="2"/>
      <c r="J31" s="4">
        <v>0</v>
      </c>
      <c r="K31" s="3"/>
      <c r="L31" s="81">
        <f t="shared" si="2"/>
        <v>1</v>
      </c>
      <c r="M31" s="82">
        <f t="shared" si="3"/>
        <v>0</v>
      </c>
    </row>
    <row r="32" spans="1:13" ht="31.5" x14ac:dyDescent="0.25">
      <c r="A32" s="119">
        <f t="shared" si="1"/>
        <v>101</v>
      </c>
      <c r="B32" s="120">
        <v>13</v>
      </c>
      <c r="C32" s="172" t="s">
        <v>63</v>
      </c>
      <c r="D32" s="10"/>
      <c r="E32" s="10"/>
      <c r="F32" s="4"/>
      <c r="G32" s="2"/>
      <c r="H32" s="4"/>
      <c r="I32" s="2"/>
      <c r="J32" s="4"/>
      <c r="K32" s="3"/>
      <c r="L32" s="81">
        <f t="shared" si="2"/>
        <v>0</v>
      </c>
      <c r="M32" s="82">
        <f t="shared" si="3"/>
        <v>0</v>
      </c>
    </row>
    <row r="33" spans="1:13" ht="15.75" x14ac:dyDescent="0.25">
      <c r="A33" s="119">
        <f t="shared" si="1"/>
        <v>101</v>
      </c>
      <c r="B33" s="120">
        <v>14</v>
      </c>
      <c r="C33" s="172" t="s">
        <v>14</v>
      </c>
      <c r="D33" s="10"/>
      <c r="E33" s="10"/>
      <c r="F33" s="4"/>
      <c r="G33" s="2"/>
      <c r="H33" s="4"/>
      <c r="I33" s="2"/>
      <c r="J33" s="4"/>
      <c r="K33" s="3"/>
      <c r="L33" s="81">
        <f t="shared" si="2"/>
        <v>0</v>
      </c>
      <c r="M33" s="82">
        <f t="shared" si="3"/>
        <v>0</v>
      </c>
    </row>
    <row r="34" spans="1:13" ht="15.75" x14ac:dyDescent="0.25">
      <c r="A34" s="119">
        <f t="shared" si="1"/>
        <v>101</v>
      </c>
      <c r="B34" s="120">
        <v>15</v>
      </c>
      <c r="C34" s="172" t="s">
        <v>6</v>
      </c>
      <c r="D34" s="10">
        <v>1</v>
      </c>
      <c r="E34" s="10">
        <v>1</v>
      </c>
      <c r="F34" s="4">
        <v>19</v>
      </c>
      <c r="G34" s="2"/>
      <c r="H34" s="4">
        <v>4</v>
      </c>
      <c r="I34" s="2"/>
      <c r="J34" s="4">
        <v>2</v>
      </c>
      <c r="K34" s="3"/>
      <c r="L34" s="81">
        <f t="shared" si="2"/>
        <v>6</v>
      </c>
      <c r="M34" s="82">
        <f t="shared" si="3"/>
        <v>0</v>
      </c>
    </row>
    <row r="35" spans="1:13" ht="15.75" x14ac:dyDescent="0.25">
      <c r="A35" s="119">
        <f t="shared" si="1"/>
        <v>101</v>
      </c>
      <c r="B35" s="120">
        <v>16</v>
      </c>
      <c r="C35" s="172" t="s">
        <v>18</v>
      </c>
      <c r="D35" s="10"/>
      <c r="E35" s="10"/>
      <c r="F35" s="4"/>
      <c r="G35" s="2"/>
      <c r="H35" s="4"/>
      <c r="I35" s="2"/>
      <c r="J35" s="4"/>
      <c r="K35" s="3"/>
      <c r="L35" s="81">
        <f t="shared" si="2"/>
        <v>0</v>
      </c>
      <c r="M35" s="82">
        <f t="shared" si="3"/>
        <v>0</v>
      </c>
    </row>
    <row r="36" spans="1:13" ht="15.75" x14ac:dyDescent="0.25">
      <c r="A36" s="119">
        <f t="shared" si="1"/>
        <v>101</v>
      </c>
      <c r="B36" s="120">
        <v>17</v>
      </c>
      <c r="C36" s="172" t="s">
        <v>8</v>
      </c>
      <c r="D36" s="10">
        <v>1</v>
      </c>
      <c r="E36" s="10">
        <v>1</v>
      </c>
      <c r="F36" s="4">
        <v>5</v>
      </c>
      <c r="G36" s="2"/>
      <c r="H36" s="4">
        <v>0</v>
      </c>
      <c r="I36" s="2"/>
      <c r="J36" s="4">
        <v>0</v>
      </c>
      <c r="K36" s="3"/>
      <c r="L36" s="81">
        <f t="shared" si="2"/>
        <v>0</v>
      </c>
      <c r="M36" s="82">
        <f t="shared" si="3"/>
        <v>0</v>
      </c>
    </row>
    <row r="37" spans="1:13" ht="15.75" x14ac:dyDescent="0.25">
      <c r="A37" s="119">
        <f t="shared" si="1"/>
        <v>101</v>
      </c>
      <c r="B37" s="120">
        <v>18</v>
      </c>
      <c r="C37" s="172" t="s">
        <v>17</v>
      </c>
      <c r="D37" s="10">
        <v>1</v>
      </c>
      <c r="E37" s="10">
        <v>1</v>
      </c>
      <c r="F37" s="4">
        <v>1</v>
      </c>
      <c r="G37" s="2"/>
      <c r="H37" s="4">
        <v>1</v>
      </c>
      <c r="I37" s="2"/>
      <c r="J37" s="4">
        <v>0</v>
      </c>
      <c r="K37" s="3"/>
      <c r="L37" s="81">
        <f t="shared" si="2"/>
        <v>1</v>
      </c>
      <c r="M37" s="82">
        <f t="shared" si="3"/>
        <v>0</v>
      </c>
    </row>
    <row r="38" spans="1:13" ht="15.75" x14ac:dyDescent="0.25">
      <c r="A38" s="119">
        <f t="shared" si="1"/>
        <v>101</v>
      </c>
      <c r="B38" s="120">
        <v>19</v>
      </c>
      <c r="C38" s="172" t="s">
        <v>16</v>
      </c>
      <c r="D38" s="10"/>
      <c r="E38" s="10"/>
      <c r="F38" s="4"/>
      <c r="G38" s="2"/>
      <c r="H38" s="4"/>
      <c r="I38" s="2"/>
      <c r="J38" s="4"/>
      <c r="K38" s="3"/>
      <c r="L38" s="81">
        <f t="shared" si="2"/>
        <v>0</v>
      </c>
      <c r="M38" s="82">
        <f t="shared" si="3"/>
        <v>0</v>
      </c>
    </row>
    <row r="39" spans="1:13" ht="15.75" x14ac:dyDescent="0.25">
      <c r="A39" s="119">
        <f t="shared" si="1"/>
        <v>101</v>
      </c>
      <c r="B39" s="120">
        <v>20</v>
      </c>
      <c r="C39" s="172" t="s">
        <v>9</v>
      </c>
      <c r="D39" s="10">
        <v>1</v>
      </c>
      <c r="E39" s="10">
        <v>1</v>
      </c>
      <c r="F39" s="4">
        <v>17</v>
      </c>
      <c r="G39" s="2"/>
      <c r="H39" s="4">
        <v>4</v>
      </c>
      <c r="I39" s="2"/>
      <c r="J39" s="4">
        <v>1</v>
      </c>
      <c r="K39" s="3"/>
      <c r="L39" s="81">
        <f t="shared" si="2"/>
        <v>5</v>
      </c>
      <c r="M39" s="82">
        <f t="shared" si="3"/>
        <v>0</v>
      </c>
    </row>
    <row r="40" spans="1:13" ht="15.75" x14ac:dyDescent="0.25">
      <c r="A40" s="119">
        <f t="shared" si="1"/>
        <v>101</v>
      </c>
      <c r="B40" s="120">
        <v>21</v>
      </c>
      <c r="C40" s="172" t="s">
        <v>19</v>
      </c>
      <c r="D40" s="10"/>
      <c r="E40" s="10"/>
      <c r="F40" s="4"/>
      <c r="G40" s="2"/>
      <c r="H40" s="4"/>
      <c r="I40" s="2"/>
      <c r="J40" s="4"/>
      <c r="K40" s="3"/>
      <c r="L40" s="81">
        <f t="shared" si="2"/>
        <v>0</v>
      </c>
      <c r="M40" s="82">
        <f t="shared" si="3"/>
        <v>0</v>
      </c>
    </row>
    <row r="41" spans="1:13" ht="15.75" x14ac:dyDescent="0.25">
      <c r="A41" s="119">
        <f t="shared" si="1"/>
        <v>101</v>
      </c>
      <c r="B41" s="120">
        <v>22</v>
      </c>
      <c r="C41" s="172" t="s">
        <v>20</v>
      </c>
      <c r="D41" s="10"/>
      <c r="E41" s="10"/>
      <c r="F41" s="4"/>
      <c r="G41" s="2"/>
      <c r="H41" s="4"/>
      <c r="I41" s="2"/>
      <c r="J41" s="4"/>
      <c r="K41" s="3"/>
      <c r="L41" s="81">
        <f t="shared" si="2"/>
        <v>0</v>
      </c>
      <c r="M41" s="82">
        <f t="shared" si="3"/>
        <v>0</v>
      </c>
    </row>
    <row r="42" spans="1:13" s="73" customFormat="1" ht="19.5" x14ac:dyDescent="0.35">
      <c r="A42" s="119">
        <f t="shared" si="1"/>
        <v>101</v>
      </c>
      <c r="B42" s="122" t="s">
        <v>75</v>
      </c>
      <c r="C42" s="123" t="s">
        <v>143</v>
      </c>
      <c r="D42" s="124">
        <f>SUM(D20:D41)/(E6*22)*100</f>
        <v>54.54545454545454</v>
      </c>
      <c r="E42" s="125">
        <f t="shared" ref="E42:M42" si="4">SUM(E20:E41)</f>
        <v>12</v>
      </c>
      <c r="F42" s="126">
        <f t="shared" si="4"/>
        <v>99</v>
      </c>
      <c r="G42" s="126">
        <f t="shared" si="4"/>
        <v>0</v>
      </c>
      <c r="H42" s="125">
        <f t="shared" si="4"/>
        <v>19</v>
      </c>
      <c r="I42" s="125">
        <f t="shared" si="4"/>
        <v>0</v>
      </c>
      <c r="J42" s="125">
        <f t="shared" si="4"/>
        <v>6</v>
      </c>
      <c r="K42" s="125">
        <f t="shared" si="4"/>
        <v>0</v>
      </c>
      <c r="L42" s="125">
        <f t="shared" si="4"/>
        <v>25</v>
      </c>
      <c r="M42" s="125">
        <f t="shared" si="4"/>
        <v>0</v>
      </c>
    </row>
    <row r="43" spans="1:13" ht="45" x14ac:dyDescent="0.25">
      <c r="F43" s="102" t="str">
        <f>IF('1'!$AB$17=$F$42+$G$42, "пройдена сверка лист 1 и 3", "требуется проверка!")</f>
        <v>требуется проверка!</v>
      </c>
    </row>
    <row r="44" spans="1:13" x14ac:dyDescent="0.25">
      <c r="F44" s="53" t="s">
        <v>130</v>
      </c>
    </row>
  </sheetData>
  <sheetProtection password="CA9D" sheet="1" objects="1" scenarios="1"/>
  <conditionalFormatting sqref="F43">
    <cfRule type="containsText" dxfId="12" priority="12" operator="containsText" text="требуется">
      <formula>NOT(ISERROR(SEARCH("требуется",F43)))</formula>
    </cfRule>
  </conditionalFormatting>
  <conditionalFormatting sqref="J10">
    <cfRule type="containsText" dxfId="11" priority="10" operator="containsText" text="требуется">
      <formula>NOT(ISERROR(SEARCH("требуется",J10)))</formula>
    </cfRule>
  </conditionalFormatting>
  <conditionalFormatting sqref="J11">
    <cfRule type="containsText" dxfId="10" priority="6" operator="containsText" text="требуется">
      <formula>NOT(ISERROR(SEARCH("требуется",J11)))</formula>
    </cfRule>
  </conditionalFormatting>
  <conditionalFormatting sqref="J12">
    <cfRule type="containsText" dxfId="9" priority="5" operator="containsText" text="требуется">
      <formula>NOT(ISERROR(SEARCH("требуется",J12)))</formula>
    </cfRule>
  </conditionalFormatting>
  <conditionalFormatting sqref="J13">
    <cfRule type="containsText" dxfId="8" priority="4" operator="containsText" text="требуется">
      <formula>NOT(ISERROR(SEARCH("требуется",J13)))</formula>
    </cfRule>
  </conditionalFormatting>
  <conditionalFormatting sqref="J14">
    <cfRule type="containsText" dxfId="7" priority="3" operator="containsText" text="требуется">
      <formula>NOT(ISERROR(SEARCH("требуется",J14)))</formula>
    </cfRule>
  </conditionalFormatting>
  <conditionalFormatting sqref="J16">
    <cfRule type="containsText" dxfId="6" priority="2" operator="containsText" text="требуется">
      <formula>NOT(ISERROR(SEARCH("требуется",J16)))</formula>
    </cfRule>
  </conditionalFormatting>
  <conditionalFormatting sqref="I6">
    <cfRule type="containsText" dxfId="5" priority="1" operator="containsText" text="требуется">
      <formula>NOT(ISERROR(SEARCH("требуется",I6)))</formula>
    </cfRule>
  </conditionalFormatting>
  <pageMargins left="0.31496062992125984" right="0.11811023622047245" top="0.15748031496062992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C16" sqref="C16"/>
    </sheetView>
  </sheetViews>
  <sheetFormatPr defaultRowHeight="15" x14ac:dyDescent="0.25"/>
  <cols>
    <col min="1" max="1" width="9.85546875" style="1" customWidth="1"/>
    <col min="2" max="2" width="21" style="1" customWidth="1"/>
    <col min="3" max="3" width="23" style="1" customWidth="1"/>
    <col min="4" max="4" width="17" style="1" customWidth="1"/>
    <col min="5" max="5" width="20.7109375" style="1" customWidth="1"/>
    <col min="6" max="6" width="10.7109375" style="1" customWidth="1"/>
    <col min="7" max="8" width="9.140625" style="1"/>
    <col min="9" max="9" width="12.140625" style="1" customWidth="1"/>
    <col min="10" max="10" width="11.28515625" style="1" customWidth="1"/>
    <col min="11" max="16384" width="9.140625" style="1"/>
  </cols>
  <sheetData>
    <row r="1" spans="1:13" s="5" customFormat="1" ht="52.5" customHeight="1" x14ac:dyDescent="0.25">
      <c r="A1" s="32" t="s">
        <v>76</v>
      </c>
      <c r="B1" s="67">
        <f>'1'!B1</f>
        <v>101</v>
      </c>
      <c r="C1" s="34" t="str">
        <f>VLOOKUP(B1,mouo,2,0)</f>
        <v>Вышневолоцкий городской округ</v>
      </c>
      <c r="D1" s="127" t="str">
        <f>'1'!$G$1</f>
        <v>школьный этап</v>
      </c>
      <c r="E1" s="174" t="s">
        <v>201</v>
      </c>
      <c r="F1" s="22"/>
      <c r="G1" s="22"/>
    </row>
    <row r="2" spans="1:13" s="5" customFormat="1" ht="15.75" x14ac:dyDescent="0.25">
      <c r="A2" s="32"/>
      <c r="B2" s="69" t="s">
        <v>78</v>
      </c>
      <c r="C2" s="63"/>
      <c r="D2" s="128" t="s">
        <v>78</v>
      </c>
      <c r="F2" s="21"/>
      <c r="G2" s="22"/>
    </row>
    <row r="3" spans="1:13" s="8" customFormat="1" ht="15.75" x14ac:dyDescent="0.25">
      <c r="A3" s="129"/>
      <c r="B3" s="130"/>
      <c r="C3" s="66"/>
      <c r="D3" s="66"/>
      <c r="E3" s="131"/>
      <c r="F3" s="21"/>
      <c r="G3" s="22"/>
    </row>
    <row r="4" spans="1:13" s="7" customFormat="1" ht="41.25" customHeight="1" x14ac:dyDescent="0.3">
      <c r="A4" s="71" t="s">
        <v>152</v>
      </c>
      <c r="B4" s="71"/>
      <c r="C4" s="71"/>
      <c r="D4" s="71"/>
      <c r="E4" s="71"/>
      <c r="F4" s="24"/>
      <c r="G4" s="24"/>
      <c r="H4" s="12"/>
      <c r="I4" s="12"/>
      <c r="J4" s="12"/>
      <c r="K4" s="12"/>
      <c r="L4" s="12"/>
      <c r="M4" s="12"/>
    </row>
    <row r="5" spans="1:13" x14ac:dyDescent="0.25">
      <c r="A5" s="39"/>
      <c r="B5" s="39"/>
      <c r="C5" s="39"/>
      <c r="D5" s="39"/>
      <c r="E5" s="39"/>
    </row>
    <row r="6" spans="1:13" s="6" customFormat="1" ht="48" customHeight="1" x14ac:dyDescent="0.3">
      <c r="A6" s="62" t="s">
        <v>80</v>
      </c>
      <c r="B6" s="132" t="s">
        <v>195</v>
      </c>
      <c r="C6" s="133" t="s">
        <v>216</v>
      </c>
      <c r="D6" s="133" t="s">
        <v>193</v>
      </c>
      <c r="E6" s="133" t="s">
        <v>169</v>
      </c>
      <c r="I6" s="23"/>
    </row>
    <row r="7" spans="1:13" ht="15.75" x14ac:dyDescent="0.25">
      <c r="A7" s="134" t="s">
        <v>78</v>
      </c>
      <c r="B7" s="135" t="s">
        <v>78</v>
      </c>
      <c r="C7" s="135" t="s">
        <v>78</v>
      </c>
      <c r="D7" s="135" t="s">
        <v>78</v>
      </c>
      <c r="E7" s="179"/>
    </row>
    <row r="8" spans="1:13" ht="15.75" x14ac:dyDescent="0.25">
      <c r="A8" s="79">
        <f>$B$1</f>
        <v>101</v>
      </c>
      <c r="B8" s="136">
        <f>'3'!E6</f>
        <v>1</v>
      </c>
      <c r="C8" s="137">
        <f>'1'!C16</f>
        <v>95</v>
      </c>
      <c r="D8" s="137">
        <f>'1'!D16</f>
        <v>35</v>
      </c>
      <c r="E8" s="11">
        <v>25</v>
      </c>
    </row>
    <row r="9" spans="1:13" x14ac:dyDescent="0.25">
      <c r="A9" s="39"/>
      <c r="B9" s="39"/>
      <c r="C9" s="39"/>
      <c r="D9" s="39"/>
      <c r="E9" s="39"/>
    </row>
    <row r="10" spans="1:13" ht="15.75" x14ac:dyDescent="0.25">
      <c r="A10" s="39"/>
      <c r="B10" s="192" t="s">
        <v>170</v>
      </c>
      <c r="C10" s="39"/>
      <c r="D10" s="39"/>
      <c r="E10" s="39"/>
    </row>
    <row r="11" spans="1:13" x14ac:dyDescent="0.25">
      <c r="A11" s="39"/>
      <c r="B11" s="39"/>
      <c r="C11" s="39"/>
      <c r="D11" s="188"/>
      <c r="E11" s="39"/>
    </row>
    <row r="12" spans="1:13" x14ac:dyDescent="0.25">
      <c r="A12" s="39"/>
      <c r="B12" s="39"/>
      <c r="C12" s="39"/>
      <c r="D12" s="39"/>
      <c r="E12" s="39"/>
    </row>
    <row r="13" spans="1:13" x14ac:dyDescent="0.25">
      <c r="A13" s="39"/>
      <c r="B13" s="168" t="s">
        <v>167</v>
      </c>
      <c r="C13" s="168"/>
      <c r="D13" s="39"/>
      <c r="E13" s="39"/>
    </row>
    <row r="14" spans="1:13" x14ac:dyDescent="0.25">
      <c r="A14" s="39"/>
      <c r="B14" s="39"/>
      <c r="C14" s="39"/>
      <c r="D14" s="39"/>
      <c r="E14" s="39"/>
    </row>
    <row r="15" spans="1:13" ht="45" x14ac:dyDescent="0.25">
      <c r="A15" s="39"/>
      <c r="B15" s="132" t="s">
        <v>82</v>
      </c>
      <c r="C15" s="133" t="s">
        <v>216</v>
      </c>
      <c r="D15" s="133" t="s">
        <v>147</v>
      </c>
      <c r="E15" s="133" t="s">
        <v>83</v>
      </c>
    </row>
    <row r="16" spans="1:13" x14ac:dyDescent="0.25">
      <c r="A16" s="39"/>
      <c r="B16" s="102" t="s">
        <v>172</v>
      </c>
      <c r="C16" s="102" t="s">
        <v>168</v>
      </c>
      <c r="D16" s="102" t="s">
        <v>194</v>
      </c>
      <c r="E16" s="102" t="s">
        <v>196</v>
      </c>
    </row>
    <row r="17" spans="1:5" ht="30" x14ac:dyDescent="0.25">
      <c r="A17" s="39"/>
      <c r="B17" s="102" t="str">
        <f>IF(AND(B8='3'!E6,'4'!B8='5'!F5),"пройдена сверка лист 3,4,5", "требуется проверка")</f>
        <v>пройдена сверка лист 3,4,5</v>
      </c>
      <c r="C17" s="102" t="str">
        <f>IF(AND(C8='1'!C16,'4'!C8='3'!G16,'4'!C8='6'!B8),"пройдена сверка лист 1,3,4,6", "требуется проверка")</f>
        <v>пройдена сверка лист 1,3,4,6</v>
      </c>
      <c r="D17" s="102" t="str">
        <f>IF(AND(D8='1'!D16,'4'!D8='6'!C8),"пройдена сверка лист 1,4,6", "требуется проверка")</f>
        <v>пройдена сверка лист 1,4,6</v>
      </c>
      <c r="E17" s="102" t="str">
        <f>IF(E8='6'!G8,"пройдена сверка лист 4,6", "требуется проверка")</f>
        <v>пройдена сверка лист 4,6</v>
      </c>
    </row>
    <row r="18" spans="1:5" x14ac:dyDescent="0.25">
      <c r="A18" s="39"/>
      <c r="B18" s="39"/>
      <c r="C18" s="39"/>
      <c r="D18" s="39"/>
      <c r="E18" s="39"/>
    </row>
    <row r="19" spans="1:5" x14ac:dyDescent="0.25">
      <c r="A19" s="39"/>
      <c r="B19" s="39"/>
      <c r="C19" s="39"/>
      <c r="D19" s="39"/>
      <c r="E19" s="39"/>
    </row>
  </sheetData>
  <sheetProtection password="CA9D" sheet="1" objects="1" scenarios="1"/>
  <conditionalFormatting sqref="B17:D17">
    <cfRule type="containsText" dxfId="4" priority="3" operator="containsText" text="требуется">
      <formula>NOT(ISERROR(SEARCH("требуется",B17)))</formula>
    </cfRule>
  </conditionalFormatting>
  <conditionalFormatting sqref="E17">
    <cfRule type="containsText" dxfId="3" priority="1" operator="containsText" text="требуется">
      <formula>NOT(ISERROR(SEARCH("требуется",E17)))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A13" zoomScaleNormal="100" workbookViewId="0">
      <selection activeCell="B1" sqref="B1"/>
    </sheetView>
  </sheetViews>
  <sheetFormatPr defaultRowHeight="12.75" x14ac:dyDescent="0.2"/>
  <cols>
    <col min="1" max="1" width="9.85546875" style="138" customWidth="1"/>
    <col min="2" max="2" width="20.140625" style="138" customWidth="1"/>
    <col min="3" max="3" width="19.7109375" style="138" customWidth="1"/>
    <col min="4" max="4" width="18.140625" style="138" customWidth="1"/>
    <col min="5" max="5" width="18.28515625" style="138" bestFit="1" customWidth="1"/>
    <col min="6" max="7" width="15.42578125" style="138" customWidth="1"/>
    <col min="8" max="8" width="21.5703125" style="138" customWidth="1"/>
    <col min="9" max="10" width="15.5703125" style="138" customWidth="1"/>
    <col min="11" max="11" width="11.85546875" style="138" customWidth="1"/>
    <col min="12" max="12" width="12.42578125" style="138" customWidth="1"/>
    <col min="13" max="13" width="12.140625" style="138" customWidth="1"/>
    <col min="14" max="14" width="11.42578125" style="138" customWidth="1"/>
    <col min="15" max="15" width="16.28515625" style="138" customWidth="1"/>
    <col min="16" max="16" width="15.140625" style="138" customWidth="1"/>
    <col min="17" max="16384" width="9.140625" style="138"/>
  </cols>
  <sheetData>
    <row r="1" spans="1:18" s="63" customFormat="1" ht="42" customHeight="1" x14ac:dyDescent="0.25">
      <c r="A1" s="32" t="s">
        <v>76</v>
      </c>
      <c r="B1" s="67">
        <f>'1'!B1</f>
        <v>101</v>
      </c>
      <c r="C1" s="90" t="str">
        <f>VLOOKUP(B1,mouo,2,0)</f>
        <v>Вышневолоцкий городской округ</v>
      </c>
      <c r="D1" s="90"/>
      <c r="E1" s="127" t="str">
        <f>'1'!$G$1</f>
        <v>школьный этап</v>
      </c>
      <c r="I1" s="142"/>
      <c r="J1" s="142"/>
      <c r="K1" s="142"/>
      <c r="L1" s="142"/>
      <c r="M1" s="142"/>
      <c r="N1" s="142"/>
      <c r="O1" s="142"/>
      <c r="P1" s="175" t="s">
        <v>202</v>
      </c>
    </row>
    <row r="2" spans="1:18" s="63" customFormat="1" ht="12.75" customHeight="1" x14ac:dyDescent="0.25">
      <c r="A2" s="32"/>
      <c r="B2" s="69" t="s">
        <v>78</v>
      </c>
      <c r="C2" s="143"/>
      <c r="D2" s="143"/>
      <c r="E2" s="128" t="s">
        <v>78</v>
      </c>
    </row>
    <row r="3" spans="1:18" s="144" customFormat="1" x14ac:dyDescent="0.2"/>
    <row r="4" spans="1:18" s="147" customFormat="1" ht="25.5" customHeight="1" x14ac:dyDescent="0.2">
      <c r="A4" s="145" t="s">
        <v>191</v>
      </c>
      <c r="B4" s="145"/>
      <c r="C4" s="145"/>
      <c r="D4" s="145"/>
      <c r="E4" s="145"/>
      <c r="F4" s="146"/>
      <c r="G4" s="146"/>
      <c r="H4" s="145"/>
      <c r="I4" s="145"/>
      <c r="J4" s="145"/>
      <c r="K4" s="145"/>
      <c r="L4" s="145"/>
      <c r="M4" s="145"/>
      <c r="N4" s="145"/>
      <c r="O4" s="145"/>
    </row>
    <row r="5" spans="1:18" s="115" customFormat="1" ht="24.75" customHeight="1" x14ac:dyDescent="0.2">
      <c r="A5" s="148" t="s">
        <v>137</v>
      </c>
      <c r="B5" s="148"/>
      <c r="C5" s="148"/>
      <c r="D5" s="148"/>
      <c r="E5" s="148"/>
      <c r="F5" s="149">
        <f>'3'!E6</f>
        <v>1</v>
      </c>
      <c r="G5" s="149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8" spans="1:18" ht="66" customHeight="1" x14ac:dyDescent="0.2">
      <c r="A8" s="207" t="s">
        <v>80</v>
      </c>
      <c r="B8" s="203" t="s">
        <v>174</v>
      </c>
      <c r="C8" s="151" t="s">
        <v>175</v>
      </c>
      <c r="D8" s="151" t="s">
        <v>176</v>
      </c>
      <c r="E8" s="220" t="s">
        <v>177</v>
      </c>
      <c r="F8" s="221"/>
      <c r="G8" s="221"/>
      <c r="H8" s="221"/>
      <c r="I8" s="221"/>
      <c r="J8" s="222"/>
      <c r="K8" s="210" t="s">
        <v>178</v>
      </c>
      <c r="L8" s="211"/>
      <c r="M8" s="212"/>
      <c r="N8" s="210" t="s">
        <v>179</v>
      </c>
      <c r="O8" s="211"/>
      <c r="P8" s="212"/>
    </row>
    <row r="9" spans="1:18" ht="51.75" customHeight="1" x14ac:dyDescent="0.2">
      <c r="A9" s="208"/>
      <c r="B9" s="213"/>
      <c r="C9" s="203" t="s">
        <v>180</v>
      </c>
      <c r="D9" s="203" t="s">
        <v>180</v>
      </c>
      <c r="E9" s="217" t="s">
        <v>181</v>
      </c>
      <c r="F9" s="218"/>
      <c r="G9" s="219"/>
      <c r="H9" s="217" t="s">
        <v>182</v>
      </c>
      <c r="I9" s="218"/>
      <c r="J9" s="219"/>
      <c r="K9" s="205" t="s">
        <v>183</v>
      </c>
      <c r="L9" s="215" t="s">
        <v>184</v>
      </c>
      <c r="M9" s="216"/>
      <c r="N9" s="205" t="s">
        <v>183</v>
      </c>
      <c r="O9" s="215" t="s">
        <v>185</v>
      </c>
      <c r="P9" s="216"/>
    </row>
    <row r="10" spans="1:18" ht="76.5" x14ac:dyDescent="0.2">
      <c r="A10" s="208"/>
      <c r="B10" s="213"/>
      <c r="C10" s="213"/>
      <c r="D10" s="213"/>
      <c r="E10" s="41" t="s">
        <v>186</v>
      </c>
      <c r="F10" s="41" t="s">
        <v>187</v>
      </c>
      <c r="G10" s="180" t="s">
        <v>214</v>
      </c>
      <c r="H10" s="41" t="s">
        <v>188</v>
      </c>
      <c r="I10" s="41" t="s">
        <v>187</v>
      </c>
      <c r="J10" s="180" t="s">
        <v>214</v>
      </c>
      <c r="K10" s="214"/>
      <c r="L10" s="205" t="s">
        <v>189</v>
      </c>
      <c r="M10" s="205" t="s">
        <v>65</v>
      </c>
      <c r="N10" s="214"/>
      <c r="O10" s="205" t="s">
        <v>189</v>
      </c>
      <c r="P10" s="205" t="s">
        <v>65</v>
      </c>
    </row>
    <row r="11" spans="1:18" ht="12.75" customHeight="1" x14ac:dyDescent="0.2">
      <c r="A11" s="209"/>
      <c r="B11" s="204"/>
      <c r="C11" s="204"/>
      <c r="D11" s="204"/>
      <c r="E11" s="152" t="s">
        <v>190</v>
      </c>
      <c r="F11" s="152" t="s">
        <v>190</v>
      </c>
      <c r="G11" s="152" t="s">
        <v>190</v>
      </c>
      <c r="H11" s="152" t="s">
        <v>190</v>
      </c>
      <c r="I11" s="152" t="s">
        <v>190</v>
      </c>
      <c r="J11" s="152" t="s">
        <v>190</v>
      </c>
      <c r="K11" s="206"/>
      <c r="L11" s="206"/>
      <c r="M11" s="206"/>
      <c r="N11" s="206"/>
      <c r="O11" s="206"/>
      <c r="P11" s="206"/>
    </row>
    <row r="12" spans="1:18" s="139" customFormat="1" ht="12.75" customHeight="1" x14ac:dyDescent="0.2">
      <c r="A12" s="87">
        <v>1</v>
      </c>
      <c r="B12" s="153">
        <v>2</v>
      </c>
      <c r="C12" s="153">
        <v>3</v>
      </c>
      <c r="D12" s="154">
        <v>4</v>
      </c>
      <c r="E12" s="155">
        <v>5</v>
      </c>
      <c r="F12" s="154">
        <v>6</v>
      </c>
      <c r="G12" s="155">
        <v>7</v>
      </c>
      <c r="H12" s="154">
        <v>8</v>
      </c>
      <c r="I12" s="155">
        <v>9</v>
      </c>
      <c r="J12" s="154">
        <v>10</v>
      </c>
      <c r="K12" s="155">
        <v>11</v>
      </c>
      <c r="L12" s="154">
        <v>12</v>
      </c>
      <c r="M12" s="155">
        <v>13</v>
      </c>
      <c r="N12" s="154">
        <v>14</v>
      </c>
      <c r="O12" s="155">
        <v>15</v>
      </c>
      <c r="P12" s="154">
        <v>16</v>
      </c>
    </row>
    <row r="13" spans="1:18" ht="30.75" customHeight="1" x14ac:dyDescent="0.2">
      <c r="A13" s="150">
        <f t="shared" ref="A13:A37" si="0">$B$1</f>
        <v>101</v>
      </c>
      <c r="B13" s="75" t="str">
        <f t="shared" ref="B13:B37" si="1">VLOOKUP(A13,mouo,2,0)</f>
        <v>Вышневолоцкий городской округ</v>
      </c>
      <c r="C13" s="2">
        <v>1</v>
      </c>
      <c r="D13" s="140">
        <v>1</v>
      </c>
      <c r="E13" s="2">
        <v>1</v>
      </c>
      <c r="F13" s="2"/>
      <c r="G13" s="2"/>
      <c r="H13" s="2">
        <v>1</v>
      </c>
      <c r="I13" s="2"/>
      <c r="J13" s="2"/>
      <c r="K13" s="141">
        <v>0</v>
      </c>
      <c r="L13" s="141"/>
      <c r="M13" s="141"/>
      <c r="N13" s="141">
        <v>0</v>
      </c>
      <c r="O13" s="141"/>
      <c r="P13" s="2"/>
    </row>
    <row r="14" spans="1:18" ht="15" x14ac:dyDescent="0.2">
      <c r="A14" s="150">
        <f t="shared" si="0"/>
        <v>101</v>
      </c>
      <c r="B14" s="75" t="str">
        <f t="shared" si="1"/>
        <v>Вышневолоцкий городской округ</v>
      </c>
      <c r="C14" s="2"/>
      <c r="D14" s="140"/>
      <c r="E14" s="2"/>
      <c r="F14" s="2"/>
      <c r="G14" s="2"/>
      <c r="H14" s="2"/>
      <c r="I14" s="2"/>
      <c r="J14" s="2"/>
      <c r="K14" s="141"/>
      <c r="L14" s="141"/>
      <c r="M14" s="141"/>
      <c r="N14" s="141"/>
      <c r="O14" s="141"/>
      <c r="P14" s="2"/>
    </row>
    <row r="15" spans="1:18" ht="15" x14ac:dyDescent="0.2">
      <c r="A15" s="150">
        <f t="shared" si="0"/>
        <v>101</v>
      </c>
      <c r="B15" s="75" t="str">
        <f t="shared" si="1"/>
        <v>Вышневолоцкий городской округ</v>
      </c>
      <c r="C15" s="2"/>
      <c r="D15" s="140"/>
      <c r="E15" s="2"/>
      <c r="F15" s="2"/>
      <c r="G15" s="2"/>
      <c r="H15" s="2"/>
      <c r="I15" s="2"/>
      <c r="J15" s="2"/>
      <c r="K15" s="141"/>
      <c r="L15" s="141"/>
      <c r="M15" s="141"/>
      <c r="N15" s="141"/>
      <c r="O15" s="141"/>
      <c r="P15" s="2"/>
    </row>
    <row r="16" spans="1:18" ht="15" x14ac:dyDescent="0.2">
      <c r="A16" s="150">
        <f t="shared" si="0"/>
        <v>101</v>
      </c>
      <c r="B16" s="75" t="str">
        <f t="shared" si="1"/>
        <v>Вышневолоцкий городской округ</v>
      </c>
      <c r="C16" s="2"/>
      <c r="D16" s="140"/>
      <c r="E16" s="2"/>
      <c r="F16" s="2"/>
      <c r="G16" s="2"/>
      <c r="H16" s="2"/>
      <c r="I16" s="2"/>
      <c r="J16" s="2"/>
      <c r="K16" s="141"/>
      <c r="L16" s="141"/>
      <c r="M16" s="141"/>
      <c r="N16" s="141"/>
      <c r="O16" s="141"/>
      <c r="P16" s="2"/>
    </row>
    <row r="17" spans="1:16" ht="15" x14ac:dyDescent="0.2">
      <c r="A17" s="150">
        <f t="shared" si="0"/>
        <v>101</v>
      </c>
      <c r="B17" s="75" t="str">
        <f t="shared" si="1"/>
        <v>Вышневолоцкий городской округ</v>
      </c>
      <c r="C17" s="2"/>
      <c r="D17" s="140"/>
      <c r="E17" s="2"/>
      <c r="F17" s="2"/>
      <c r="G17" s="2"/>
      <c r="H17" s="2"/>
      <c r="I17" s="2"/>
      <c r="J17" s="2"/>
      <c r="K17" s="141"/>
      <c r="L17" s="141"/>
      <c r="M17" s="141"/>
      <c r="N17" s="141"/>
      <c r="O17" s="141"/>
      <c r="P17" s="2"/>
    </row>
    <row r="18" spans="1:16" ht="15" x14ac:dyDescent="0.2">
      <c r="A18" s="150">
        <f t="shared" si="0"/>
        <v>101</v>
      </c>
      <c r="B18" s="75" t="str">
        <f t="shared" si="1"/>
        <v>Вышневолоцкий городской округ</v>
      </c>
      <c r="C18" s="2"/>
      <c r="D18" s="140"/>
      <c r="E18" s="2"/>
      <c r="F18" s="2"/>
      <c r="G18" s="2"/>
      <c r="H18" s="2"/>
      <c r="I18" s="2"/>
      <c r="J18" s="2"/>
      <c r="K18" s="141"/>
      <c r="L18" s="141"/>
      <c r="M18" s="141"/>
      <c r="N18" s="141"/>
      <c r="O18" s="141"/>
      <c r="P18" s="2"/>
    </row>
    <row r="19" spans="1:16" ht="15" x14ac:dyDescent="0.2">
      <c r="A19" s="150">
        <f t="shared" si="0"/>
        <v>101</v>
      </c>
      <c r="B19" s="75" t="str">
        <f t="shared" si="1"/>
        <v>Вышневолоцкий городской округ</v>
      </c>
      <c r="C19" s="2"/>
      <c r="D19" s="140"/>
      <c r="E19" s="2"/>
      <c r="F19" s="2"/>
      <c r="G19" s="2"/>
      <c r="H19" s="2"/>
      <c r="I19" s="2"/>
      <c r="J19" s="2"/>
      <c r="K19" s="141"/>
      <c r="L19" s="141"/>
      <c r="M19" s="141"/>
      <c r="N19" s="141"/>
      <c r="O19" s="141"/>
      <c r="P19" s="2"/>
    </row>
    <row r="20" spans="1:16" ht="15" x14ac:dyDescent="0.2">
      <c r="A20" s="150">
        <f t="shared" si="0"/>
        <v>101</v>
      </c>
      <c r="B20" s="75" t="str">
        <f t="shared" si="1"/>
        <v>Вышневолоцкий городской округ</v>
      </c>
      <c r="C20" s="2"/>
      <c r="D20" s="140"/>
      <c r="E20" s="2"/>
      <c r="F20" s="2"/>
      <c r="G20" s="2"/>
      <c r="H20" s="2"/>
      <c r="I20" s="2"/>
      <c r="J20" s="2"/>
      <c r="K20" s="141"/>
      <c r="L20" s="141"/>
      <c r="M20" s="141"/>
      <c r="N20" s="141"/>
      <c r="O20" s="141"/>
      <c r="P20" s="2"/>
    </row>
    <row r="21" spans="1:16" ht="15" x14ac:dyDescent="0.2">
      <c r="A21" s="150">
        <f t="shared" si="0"/>
        <v>101</v>
      </c>
      <c r="B21" s="75" t="str">
        <f t="shared" si="1"/>
        <v>Вышневолоцкий городской округ</v>
      </c>
      <c r="C21" s="2"/>
      <c r="D21" s="140"/>
      <c r="E21" s="2"/>
      <c r="F21" s="2"/>
      <c r="G21" s="2"/>
      <c r="H21" s="2"/>
      <c r="I21" s="2"/>
      <c r="J21" s="2"/>
      <c r="K21" s="141"/>
      <c r="L21" s="141"/>
      <c r="M21" s="141"/>
      <c r="N21" s="141"/>
      <c r="O21" s="141"/>
      <c r="P21" s="2"/>
    </row>
    <row r="22" spans="1:16" ht="15" x14ac:dyDescent="0.2">
      <c r="A22" s="150">
        <f t="shared" si="0"/>
        <v>101</v>
      </c>
      <c r="B22" s="75" t="str">
        <f t="shared" si="1"/>
        <v>Вышневолоцкий городской округ</v>
      </c>
      <c r="C22" s="2"/>
      <c r="D22" s="140"/>
      <c r="E22" s="2"/>
      <c r="F22" s="2"/>
      <c r="G22" s="2"/>
      <c r="H22" s="2"/>
      <c r="I22" s="2"/>
      <c r="J22" s="2"/>
      <c r="K22" s="141"/>
      <c r="L22" s="141"/>
      <c r="M22" s="141"/>
      <c r="N22" s="141"/>
      <c r="O22" s="141"/>
      <c r="P22" s="2"/>
    </row>
    <row r="23" spans="1:16" ht="15" x14ac:dyDescent="0.2">
      <c r="A23" s="150">
        <f t="shared" si="0"/>
        <v>101</v>
      </c>
      <c r="B23" s="75" t="str">
        <f t="shared" si="1"/>
        <v>Вышневолоцкий городской округ</v>
      </c>
      <c r="C23" s="2"/>
      <c r="D23" s="140"/>
      <c r="E23" s="2"/>
      <c r="F23" s="2"/>
      <c r="G23" s="2"/>
      <c r="H23" s="2"/>
      <c r="I23" s="2"/>
      <c r="J23" s="2"/>
      <c r="K23" s="141"/>
      <c r="L23" s="141"/>
      <c r="M23" s="141"/>
      <c r="N23" s="141"/>
      <c r="O23" s="141"/>
      <c r="P23" s="2"/>
    </row>
    <row r="24" spans="1:16" ht="15" x14ac:dyDescent="0.2">
      <c r="A24" s="150">
        <f t="shared" si="0"/>
        <v>101</v>
      </c>
      <c r="B24" s="75" t="str">
        <f t="shared" si="1"/>
        <v>Вышневолоцкий городской округ</v>
      </c>
      <c r="C24" s="2"/>
      <c r="D24" s="140"/>
      <c r="E24" s="2"/>
      <c r="F24" s="2"/>
      <c r="G24" s="2"/>
      <c r="H24" s="2"/>
      <c r="I24" s="2"/>
      <c r="J24" s="2"/>
      <c r="K24" s="141"/>
      <c r="L24" s="141"/>
      <c r="M24" s="141"/>
      <c r="N24" s="141"/>
      <c r="O24" s="141"/>
      <c r="P24" s="2"/>
    </row>
    <row r="25" spans="1:16" ht="15" x14ac:dyDescent="0.2">
      <c r="A25" s="150">
        <f t="shared" si="0"/>
        <v>101</v>
      </c>
      <c r="B25" s="75" t="str">
        <f t="shared" si="1"/>
        <v>Вышневолоцкий городской округ</v>
      </c>
      <c r="C25" s="2"/>
      <c r="D25" s="140"/>
      <c r="E25" s="2"/>
      <c r="F25" s="2"/>
      <c r="G25" s="2"/>
      <c r="H25" s="2"/>
      <c r="I25" s="2"/>
      <c r="J25" s="2"/>
      <c r="K25" s="141"/>
      <c r="L25" s="141"/>
      <c r="M25" s="141"/>
      <c r="N25" s="141"/>
      <c r="O25" s="141"/>
      <c r="P25" s="2"/>
    </row>
    <row r="26" spans="1:16" ht="15" x14ac:dyDescent="0.2">
      <c r="A26" s="150">
        <f t="shared" si="0"/>
        <v>101</v>
      </c>
      <c r="B26" s="75" t="str">
        <f t="shared" si="1"/>
        <v>Вышневолоцкий городской округ</v>
      </c>
      <c r="C26" s="2"/>
      <c r="D26" s="140"/>
      <c r="E26" s="2"/>
      <c r="F26" s="2"/>
      <c r="G26" s="2"/>
      <c r="H26" s="2"/>
      <c r="I26" s="2"/>
      <c r="J26" s="2"/>
      <c r="K26" s="141"/>
      <c r="L26" s="141"/>
      <c r="M26" s="141"/>
      <c r="N26" s="141"/>
      <c r="O26" s="141"/>
      <c r="P26" s="2"/>
    </row>
    <row r="27" spans="1:16" ht="15" x14ac:dyDescent="0.2">
      <c r="A27" s="150">
        <f t="shared" si="0"/>
        <v>101</v>
      </c>
      <c r="B27" s="75" t="str">
        <f t="shared" si="1"/>
        <v>Вышневолоцкий городской округ</v>
      </c>
      <c r="C27" s="2"/>
      <c r="D27" s="140"/>
      <c r="E27" s="2"/>
      <c r="F27" s="2"/>
      <c r="G27" s="2"/>
      <c r="H27" s="2"/>
      <c r="I27" s="2"/>
      <c r="J27" s="2"/>
      <c r="K27" s="141"/>
      <c r="L27" s="141"/>
      <c r="M27" s="141"/>
      <c r="N27" s="141"/>
      <c r="O27" s="141"/>
      <c r="P27" s="2"/>
    </row>
    <row r="28" spans="1:16" ht="15" x14ac:dyDescent="0.2">
      <c r="A28" s="150">
        <f t="shared" si="0"/>
        <v>101</v>
      </c>
      <c r="B28" s="75" t="str">
        <f t="shared" si="1"/>
        <v>Вышневолоцкий городской округ</v>
      </c>
      <c r="C28" s="2"/>
      <c r="D28" s="140"/>
      <c r="E28" s="2"/>
      <c r="F28" s="2"/>
      <c r="G28" s="2"/>
      <c r="H28" s="2"/>
      <c r="I28" s="2"/>
      <c r="J28" s="2"/>
      <c r="K28" s="141"/>
      <c r="L28" s="141"/>
      <c r="M28" s="141"/>
      <c r="N28" s="141"/>
      <c r="O28" s="141"/>
      <c r="P28" s="2"/>
    </row>
    <row r="29" spans="1:16" ht="15" x14ac:dyDescent="0.2">
      <c r="A29" s="150">
        <f t="shared" si="0"/>
        <v>101</v>
      </c>
      <c r="B29" s="75" t="str">
        <f t="shared" si="1"/>
        <v>Вышневолоцкий городской округ</v>
      </c>
      <c r="C29" s="2"/>
      <c r="D29" s="140"/>
      <c r="E29" s="2"/>
      <c r="F29" s="2"/>
      <c r="G29" s="2"/>
      <c r="H29" s="2"/>
      <c r="I29" s="2"/>
      <c r="J29" s="2"/>
      <c r="K29" s="141"/>
      <c r="L29" s="141"/>
      <c r="M29" s="141"/>
      <c r="N29" s="141"/>
      <c r="O29" s="141"/>
      <c r="P29" s="2"/>
    </row>
    <row r="30" spans="1:16" ht="15" x14ac:dyDescent="0.2">
      <c r="A30" s="150">
        <f t="shared" si="0"/>
        <v>101</v>
      </c>
      <c r="B30" s="75" t="str">
        <f t="shared" si="1"/>
        <v>Вышневолоцкий городской округ</v>
      </c>
      <c r="C30" s="2"/>
      <c r="D30" s="140"/>
      <c r="E30" s="2"/>
      <c r="F30" s="2"/>
      <c r="G30" s="2"/>
      <c r="H30" s="2"/>
      <c r="I30" s="2"/>
      <c r="J30" s="2"/>
      <c r="K30" s="141"/>
      <c r="L30" s="141"/>
      <c r="M30" s="141"/>
      <c r="N30" s="141"/>
      <c r="O30" s="141"/>
      <c r="P30" s="2"/>
    </row>
    <row r="31" spans="1:16" ht="15" x14ac:dyDescent="0.2">
      <c r="A31" s="150">
        <f t="shared" si="0"/>
        <v>101</v>
      </c>
      <c r="B31" s="75" t="str">
        <f t="shared" si="1"/>
        <v>Вышневолоцкий городской округ</v>
      </c>
      <c r="C31" s="2"/>
      <c r="D31" s="140"/>
      <c r="E31" s="2"/>
      <c r="F31" s="2"/>
      <c r="G31" s="2"/>
      <c r="H31" s="2"/>
      <c r="I31" s="2"/>
      <c r="J31" s="2"/>
      <c r="K31" s="141"/>
      <c r="L31" s="141"/>
      <c r="M31" s="141"/>
      <c r="N31" s="141"/>
      <c r="O31" s="141"/>
      <c r="P31" s="2"/>
    </row>
    <row r="32" spans="1:16" ht="15" x14ac:dyDescent="0.2">
      <c r="A32" s="150">
        <f t="shared" si="0"/>
        <v>101</v>
      </c>
      <c r="B32" s="75" t="str">
        <f t="shared" si="1"/>
        <v>Вышневолоцкий городской округ</v>
      </c>
      <c r="C32" s="2"/>
      <c r="D32" s="140"/>
      <c r="E32" s="2"/>
      <c r="F32" s="2"/>
      <c r="G32" s="2"/>
      <c r="H32" s="2"/>
      <c r="I32" s="2"/>
      <c r="J32" s="2"/>
      <c r="K32" s="141"/>
      <c r="L32" s="141"/>
      <c r="M32" s="141"/>
      <c r="N32" s="141"/>
      <c r="O32" s="141"/>
      <c r="P32" s="2"/>
    </row>
    <row r="33" spans="1:16" ht="15" x14ac:dyDescent="0.2">
      <c r="A33" s="150">
        <f t="shared" si="0"/>
        <v>101</v>
      </c>
      <c r="B33" s="75" t="str">
        <f t="shared" si="1"/>
        <v>Вышневолоцкий городской округ</v>
      </c>
      <c r="C33" s="2"/>
      <c r="D33" s="140"/>
      <c r="E33" s="2"/>
      <c r="F33" s="2"/>
      <c r="G33" s="2"/>
      <c r="H33" s="2"/>
      <c r="I33" s="2"/>
      <c r="J33" s="2"/>
      <c r="K33" s="141"/>
      <c r="L33" s="141"/>
      <c r="M33" s="141"/>
      <c r="N33" s="141"/>
      <c r="O33" s="141"/>
      <c r="P33" s="2"/>
    </row>
    <row r="34" spans="1:16" ht="15" x14ac:dyDescent="0.2">
      <c r="A34" s="150">
        <f t="shared" si="0"/>
        <v>101</v>
      </c>
      <c r="B34" s="75" t="str">
        <f t="shared" si="1"/>
        <v>Вышневолоцкий городской округ</v>
      </c>
      <c r="C34" s="2"/>
      <c r="D34" s="140"/>
      <c r="E34" s="2"/>
      <c r="F34" s="2"/>
      <c r="G34" s="2"/>
      <c r="H34" s="2"/>
      <c r="I34" s="2"/>
      <c r="J34" s="2"/>
      <c r="K34" s="141"/>
      <c r="L34" s="141"/>
      <c r="M34" s="141"/>
      <c r="N34" s="141"/>
      <c r="O34" s="141"/>
      <c r="P34" s="2"/>
    </row>
    <row r="35" spans="1:16" ht="15" x14ac:dyDescent="0.2">
      <c r="A35" s="150">
        <f t="shared" si="0"/>
        <v>101</v>
      </c>
      <c r="B35" s="75" t="str">
        <f t="shared" si="1"/>
        <v>Вышневолоцкий городской округ</v>
      </c>
      <c r="C35" s="2"/>
      <c r="D35" s="140"/>
      <c r="E35" s="2"/>
      <c r="F35" s="2"/>
      <c r="G35" s="2"/>
      <c r="H35" s="2"/>
      <c r="I35" s="2"/>
      <c r="J35" s="2"/>
      <c r="K35" s="141"/>
      <c r="L35" s="141"/>
      <c r="M35" s="141"/>
      <c r="N35" s="141"/>
      <c r="O35" s="141"/>
      <c r="P35" s="2"/>
    </row>
    <row r="36" spans="1:16" ht="15" x14ac:dyDescent="0.2">
      <c r="A36" s="150">
        <f t="shared" si="0"/>
        <v>101</v>
      </c>
      <c r="B36" s="75" t="str">
        <f t="shared" si="1"/>
        <v>Вышневолоцкий городской округ</v>
      </c>
      <c r="C36" s="2"/>
      <c r="D36" s="140"/>
      <c r="E36" s="2"/>
      <c r="F36" s="2"/>
      <c r="G36" s="2"/>
      <c r="H36" s="2"/>
      <c r="I36" s="2"/>
      <c r="J36" s="2"/>
      <c r="K36" s="141"/>
      <c r="L36" s="141"/>
      <c r="M36" s="141"/>
      <c r="N36" s="141"/>
      <c r="O36" s="141"/>
      <c r="P36" s="2"/>
    </row>
    <row r="37" spans="1:16" ht="15" x14ac:dyDescent="0.2">
      <c r="A37" s="150">
        <f t="shared" si="0"/>
        <v>101</v>
      </c>
      <c r="B37" s="75" t="str">
        <f t="shared" si="1"/>
        <v>Вышневолоцкий городской округ</v>
      </c>
      <c r="C37" s="2"/>
      <c r="D37" s="140"/>
      <c r="E37" s="2"/>
      <c r="F37" s="2"/>
      <c r="G37" s="2"/>
      <c r="H37" s="2"/>
      <c r="I37" s="2"/>
      <c r="J37" s="2"/>
      <c r="K37" s="141"/>
      <c r="L37" s="141"/>
      <c r="M37" s="141"/>
      <c r="N37" s="141"/>
      <c r="O37" s="141"/>
      <c r="P37" s="2"/>
    </row>
  </sheetData>
  <sheetProtection password="CA9D" sheet="1" objects="1" scenarios="1" formatRows="0"/>
  <mergeCells count="17">
    <mergeCell ref="L10:L11"/>
    <mergeCell ref="M10:M11"/>
    <mergeCell ref="O10:O11"/>
    <mergeCell ref="P10:P11"/>
    <mergeCell ref="A8:A11"/>
    <mergeCell ref="K8:M8"/>
    <mergeCell ref="N8:P8"/>
    <mergeCell ref="C9:C11"/>
    <mergeCell ref="D9:D11"/>
    <mergeCell ref="B8:B11"/>
    <mergeCell ref="K9:K11"/>
    <mergeCell ref="L9:M9"/>
    <mergeCell ref="N9:N11"/>
    <mergeCell ref="O9:P9"/>
    <mergeCell ref="E9:G9"/>
    <mergeCell ref="H9:J9"/>
    <mergeCell ref="E8:J8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zoomScaleNormal="100" workbookViewId="0">
      <selection activeCell="J8" sqref="J8"/>
    </sheetView>
  </sheetViews>
  <sheetFormatPr defaultRowHeight="15" x14ac:dyDescent="0.25"/>
  <cols>
    <col min="1" max="1" width="11" style="1" customWidth="1"/>
    <col min="2" max="2" width="21.28515625" style="1" customWidth="1"/>
    <col min="3" max="10" width="16.42578125" style="1" customWidth="1"/>
    <col min="11" max="16384" width="9.140625" style="1"/>
  </cols>
  <sheetData>
    <row r="1" spans="1:19" s="5" customFormat="1" ht="36.75" customHeight="1" x14ac:dyDescent="0.25">
      <c r="A1" s="32" t="s">
        <v>76</v>
      </c>
      <c r="B1" s="67">
        <f>'1'!B1</f>
        <v>101</v>
      </c>
      <c r="C1" s="90" t="str">
        <f>VLOOKUP(B1,mouo,2,0)</f>
        <v>Вышневолоцкий городской округ</v>
      </c>
      <c r="D1" s="90"/>
      <c r="E1" s="91"/>
      <c r="F1" s="127" t="str">
        <f>'1'!$G$1</f>
        <v>школьный этап</v>
      </c>
      <c r="G1" s="63"/>
      <c r="H1" s="63"/>
      <c r="I1" s="63"/>
      <c r="J1" s="175" t="s">
        <v>203</v>
      </c>
    </row>
    <row r="2" spans="1:19" s="5" customFormat="1" ht="12.75" customHeight="1" x14ac:dyDescent="0.25">
      <c r="A2" s="32"/>
      <c r="B2" s="69" t="s">
        <v>78</v>
      </c>
      <c r="C2" s="63"/>
      <c r="D2" s="63"/>
      <c r="E2" s="98"/>
      <c r="F2" s="128" t="s">
        <v>78</v>
      </c>
      <c r="G2" s="63"/>
      <c r="H2" s="63"/>
      <c r="I2" s="63"/>
      <c r="J2" s="63"/>
    </row>
    <row r="3" spans="1:19" s="5" customFormat="1" ht="12.75" customHeight="1" x14ac:dyDescent="0.25">
      <c r="A3" s="156"/>
      <c r="B3" s="157"/>
      <c r="C3" s="63"/>
      <c r="D3" s="63"/>
      <c r="E3" s="98"/>
      <c r="F3" s="63"/>
      <c r="G3" s="63"/>
      <c r="H3" s="63"/>
      <c r="I3" s="63"/>
      <c r="J3" s="63"/>
    </row>
    <row r="4" spans="1:19" ht="31.5" customHeight="1" x14ac:dyDescent="0.25">
      <c r="A4" s="146" t="s">
        <v>157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9" ht="20.25" customHeight="1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9" ht="78.75" x14ac:dyDescent="0.25">
      <c r="A6" s="159" t="s">
        <v>80</v>
      </c>
      <c r="B6" s="160" t="s">
        <v>149</v>
      </c>
      <c r="C6" s="160" t="s">
        <v>212</v>
      </c>
      <c r="D6" s="161" t="s">
        <v>140</v>
      </c>
      <c r="E6" s="161" t="s">
        <v>142</v>
      </c>
      <c r="F6" s="161" t="s">
        <v>141</v>
      </c>
      <c r="G6" s="162" t="s">
        <v>66</v>
      </c>
      <c r="H6" s="163" t="s">
        <v>140</v>
      </c>
      <c r="I6" s="164" t="s">
        <v>142</v>
      </c>
      <c r="J6" s="164" t="s">
        <v>141</v>
      </c>
    </row>
    <row r="7" spans="1:19" ht="15.75" customHeight="1" x14ac:dyDescent="0.25">
      <c r="A7" s="150">
        <f t="shared" ref="A7:A8" si="0">$B$1</f>
        <v>101</v>
      </c>
      <c r="B7" s="135" t="s">
        <v>78</v>
      </c>
      <c r="C7" s="135" t="s">
        <v>209</v>
      </c>
      <c r="D7" s="181"/>
      <c r="E7" s="181">
        <v>2</v>
      </c>
      <c r="F7" s="181">
        <v>3</v>
      </c>
      <c r="G7" s="165" t="s">
        <v>204</v>
      </c>
      <c r="H7" s="165" t="s">
        <v>205</v>
      </c>
      <c r="I7" s="165" t="s">
        <v>206</v>
      </c>
      <c r="J7" s="165" t="s">
        <v>207</v>
      </c>
    </row>
    <row r="8" spans="1:19" ht="28.5" customHeight="1" x14ac:dyDescent="0.25">
      <c r="A8" s="150">
        <f t="shared" si="0"/>
        <v>101</v>
      </c>
      <c r="B8" s="166">
        <f>'3'!G16</f>
        <v>95</v>
      </c>
      <c r="C8" s="167">
        <f>'1'!D16</f>
        <v>35</v>
      </c>
      <c r="D8" s="19"/>
      <c r="E8" s="19">
        <v>35</v>
      </c>
      <c r="F8" s="19"/>
      <c r="G8" s="19">
        <v>25</v>
      </c>
      <c r="H8" s="19"/>
      <c r="I8" s="19">
        <v>25</v>
      </c>
      <c r="J8" s="19"/>
    </row>
    <row r="9" spans="1:19" s="187" customFormat="1" ht="11.25" customHeight="1" x14ac:dyDescent="0.25">
      <c r="A9" s="182"/>
      <c r="B9" s="183"/>
      <c r="C9" s="184"/>
      <c r="D9" s="185"/>
      <c r="E9" s="185"/>
      <c r="F9" s="185"/>
      <c r="G9" s="185"/>
      <c r="H9" s="185"/>
      <c r="I9" s="185"/>
      <c r="J9" s="185"/>
    </row>
    <row r="10" spans="1:19" s="39" customFormat="1" ht="18" customHeight="1" x14ac:dyDescent="0.35">
      <c r="B10" s="186" t="s">
        <v>210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1:19" s="31" customFormat="1" ht="7.5" customHeight="1" x14ac:dyDescent="0.25">
      <c r="A11" s="182"/>
      <c r="B11" s="183"/>
      <c r="C11" s="184"/>
      <c r="D11" s="185"/>
      <c r="E11" s="185"/>
      <c r="F11" s="185"/>
      <c r="G11" s="185"/>
      <c r="H11" s="185"/>
      <c r="I11" s="185"/>
      <c r="J11" s="185"/>
    </row>
    <row r="12" spans="1:19" ht="30" x14ac:dyDescent="0.25">
      <c r="A12" s="39"/>
      <c r="B12" s="39"/>
      <c r="C12" s="39"/>
      <c r="D12" s="39"/>
      <c r="E12" s="39"/>
      <c r="F12" s="102" t="s">
        <v>211</v>
      </c>
      <c r="G12" s="102" t="s">
        <v>196</v>
      </c>
      <c r="H12" s="39"/>
      <c r="I12" s="102" t="s">
        <v>208</v>
      </c>
      <c r="J12" s="39"/>
    </row>
    <row r="13" spans="1:19" ht="45" x14ac:dyDescent="0.25">
      <c r="A13" s="39"/>
      <c r="B13" s="39"/>
      <c r="C13" s="39"/>
      <c r="D13" s="39"/>
      <c r="E13" s="39"/>
      <c r="F13" s="102" t="str">
        <f>IF(C8=E8+F8,"столбцы  c  и d  корректно заполнены", "требуется проверка!")</f>
        <v>столбцы  c  и d  корректно заполнены</v>
      </c>
      <c r="G13" s="102" t="str">
        <f>IF(G8='4'!E8,"пройдена сверка лист 4,6", "требуется проверка")</f>
        <v>пройдена сверка лист 4,6</v>
      </c>
      <c r="H13" s="39"/>
      <c r="I13" s="102" t="str">
        <f>IF(G8=I8+J8,"столбцы  c  и d  корректно заполнены", "требуется проверка!")</f>
        <v>столбцы  c  и d  корректно заполнены</v>
      </c>
      <c r="J13" s="39"/>
    </row>
  </sheetData>
  <sheetProtection password="CA9D" sheet="1" objects="1" scenarios="1"/>
  <conditionalFormatting sqref="G13">
    <cfRule type="containsText" dxfId="2" priority="3" operator="containsText" text="требуется">
      <formula>NOT(ISERROR(SEARCH("требуется",G13)))</formula>
    </cfRule>
  </conditionalFormatting>
  <conditionalFormatting sqref="I13">
    <cfRule type="containsText" dxfId="1" priority="2" operator="containsText" text="требуется">
      <formula>NOT(ISERROR(SEARCH("требуется",I13)))</formula>
    </cfRule>
  </conditionalFormatting>
  <conditionalFormatting sqref="F13">
    <cfRule type="containsText" dxfId="0" priority="1" operator="containsText" text="требуется">
      <formula>NOT(ISERROR(SEARCH("требуется",F13)))</formula>
    </cfRule>
  </conditionalFormatting>
  <pageMargins left="0.31496062992125984" right="0.11811023622047245" top="0.35433070866141736" bottom="0.15748031496062992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F1" sqref="F1:F3"/>
    </sheetView>
  </sheetViews>
  <sheetFormatPr defaultRowHeight="15" x14ac:dyDescent="0.25"/>
  <cols>
    <col min="1" max="1" width="11.5703125" customWidth="1"/>
    <col min="2" max="2" width="37" customWidth="1"/>
    <col min="4" max="4" width="4.140625" bestFit="1" customWidth="1"/>
    <col min="6" max="6" width="16.28515625" customWidth="1"/>
  </cols>
  <sheetData>
    <row r="1" spans="1:6" ht="20.25" x14ac:dyDescent="0.25">
      <c r="A1" s="17" t="s">
        <v>84</v>
      </c>
      <c r="B1" s="18" t="s">
        <v>85</v>
      </c>
      <c r="D1" t="s">
        <v>138</v>
      </c>
      <c r="F1" t="s">
        <v>146</v>
      </c>
    </row>
    <row r="2" spans="1:6" ht="40.5" x14ac:dyDescent="0.25">
      <c r="A2" s="15">
        <v>101</v>
      </c>
      <c r="B2" s="16" t="s">
        <v>86</v>
      </c>
      <c r="D2" t="s">
        <v>139</v>
      </c>
      <c r="F2" t="s">
        <v>150</v>
      </c>
    </row>
    <row r="3" spans="1:6" ht="20.25" x14ac:dyDescent="0.25">
      <c r="A3" s="15">
        <v>102</v>
      </c>
      <c r="B3" s="16" t="s">
        <v>87</v>
      </c>
      <c r="F3" t="s">
        <v>151</v>
      </c>
    </row>
    <row r="4" spans="1:6" ht="20.25" x14ac:dyDescent="0.25">
      <c r="A4" s="15">
        <v>103</v>
      </c>
      <c r="B4" s="16" t="s">
        <v>88</v>
      </c>
    </row>
    <row r="5" spans="1:6" ht="20.25" x14ac:dyDescent="0.25">
      <c r="A5" s="15">
        <v>104</v>
      </c>
      <c r="B5" s="16" t="s">
        <v>89</v>
      </c>
    </row>
    <row r="6" spans="1:6" ht="20.25" x14ac:dyDescent="0.25">
      <c r="A6" s="15">
        <v>105</v>
      </c>
      <c r="B6" s="16" t="s">
        <v>90</v>
      </c>
    </row>
    <row r="7" spans="1:6" ht="40.5" x14ac:dyDescent="0.25">
      <c r="A7" s="15">
        <v>106</v>
      </c>
      <c r="B7" s="16" t="s">
        <v>91</v>
      </c>
    </row>
    <row r="8" spans="1:6" ht="20.25" x14ac:dyDescent="0.25">
      <c r="A8" s="15">
        <v>107</v>
      </c>
      <c r="B8" s="16" t="s">
        <v>92</v>
      </c>
    </row>
    <row r="9" spans="1:6" ht="20.25" x14ac:dyDescent="0.25">
      <c r="A9" s="15">
        <v>108</v>
      </c>
      <c r="B9" s="16" t="s">
        <v>93</v>
      </c>
    </row>
    <row r="10" spans="1:6" ht="20.25" x14ac:dyDescent="0.25">
      <c r="A10" s="15">
        <v>109</v>
      </c>
      <c r="B10" s="16" t="s">
        <v>94</v>
      </c>
    </row>
    <row r="11" spans="1:6" ht="40.5" x14ac:dyDescent="0.25">
      <c r="A11" s="15">
        <v>110</v>
      </c>
      <c r="B11" s="16" t="s">
        <v>95</v>
      </c>
    </row>
    <row r="12" spans="1:6" ht="20.25" x14ac:dyDescent="0.25">
      <c r="A12" s="15">
        <v>112</v>
      </c>
      <c r="B12" s="16" t="s">
        <v>96</v>
      </c>
    </row>
    <row r="13" spans="1:6" ht="40.5" x14ac:dyDescent="0.25">
      <c r="A13" s="15">
        <v>113</v>
      </c>
      <c r="B13" s="16" t="s">
        <v>97</v>
      </c>
    </row>
    <row r="14" spans="1:6" ht="20.25" x14ac:dyDescent="0.25">
      <c r="A14" s="15">
        <v>114</v>
      </c>
      <c r="B14" s="16" t="s">
        <v>98</v>
      </c>
    </row>
    <row r="15" spans="1:6" ht="20.25" x14ac:dyDescent="0.25">
      <c r="A15" s="15">
        <v>115</v>
      </c>
      <c r="B15" s="16" t="s">
        <v>99</v>
      </c>
    </row>
    <row r="16" spans="1:6" ht="20.25" x14ac:dyDescent="0.25">
      <c r="A16" s="15">
        <v>116</v>
      </c>
      <c r="B16" s="16" t="s">
        <v>100</v>
      </c>
    </row>
    <row r="17" spans="1:2" ht="40.5" x14ac:dyDescent="0.25">
      <c r="A17" s="15">
        <v>117</v>
      </c>
      <c r="B17" s="16" t="s">
        <v>101</v>
      </c>
    </row>
    <row r="18" spans="1:2" ht="20.25" x14ac:dyDescent="0.25">
      <c r="A18" s="15">
        <v>118</v>
      </c>
      <c r="B18" s="16" t="s">
        <v>102</v>
      </c>
    </row>
    <row r="19" spans="1:2" ht="20.25" x14ac:dyDescent="0.25">
      <c r="A19" s="15">
        <v>119</v>
      </c>
      <c r="B19" s="16" t="s">
        <v>103</v>
      </c>
    </row>
    <row r="20" spans="1:2" ht="20.25" x14ac:dyDescent="0.25">
      <c r="A20" s="15">
        <v>120</v>
      </c>
      <c r="B20" s="16" t="s">
        <v>104</v>
      </c>
    </row>
    <row r="21" spans="1:2" ht="40.5" x14ac:dyDescent="0.25">
      <c r="A21" s="15">
        <v>121</v>
      </c>
      <c r="B21" s="16" t="s">
        <v>105</v>
      </c>
    </row>
    <row r="22" spans="1:2" ht="20.25" x14ac:dyDescent="0.25">
      <c r="A22" s="15">
        <v>122</v>
      </c>
      <c r="B22" s="16" t="s">
        <v>106</v>
      </c>
    </row>
    <row r="23" spans="1:2" ht="40.5" x14ac:dyDescent="0.25">
      <c r="A23" s="15">
        <v>123</v>
      </c>
      <c r="B23" s="16" t="s">
        <v>107</v>
      </c>
    </row>
    <row r="24" spans="1:2" ht="20.25" x14ac:dyDescent="0.25">
      <c r="A24" s="15">
        <v>124</v>
      </c>
      <c r="B24" s="16" t="s">
        <v>108</v>
      </c>
    </row>
    <row r="25" spans="1:2" ht="20.25" x14ac:dyDescent="0.25">
      <c r="A25" s="15">
        <v>125</v>
      </c>
      <c r="B25" s="16" t="s">
        <v>109</v>
      </c>
    </row>
    <row r="26" spans="1:2" ht="20.25" x14ac:dyDescent="0.25">
      <c r="A26" s="15">
        <v>126</v>
      </c>
      <c r="B26" s="16" t="s">
        <v>110</v>
      </c>
    </row>
    <row r="27" spans="1:2" ht="40.5" x14ac:dyDescent="0.25">
      <c r="A27" s="15">
        <v>127</v>
      </c>
      <c r="B27" s="16" t="s">
        <v>111</v>
      </c>
    </row>
    <row r="28" spans="1:2" ht="40.5" x14ac:dyDescent="0.25">
      <c r="A28" s="15">
        <v>128</v>
      </c>
      <c r="B28" s="16" t="s">
        <v>112</v>
      </c>
    </row>
    <row r="29" spans="1:2" ht="40.5" x14ac:dyDescent="0.25">
      <c r="A29" s="15">
        <v>129</v>
      </c>
      <c r="B29" s="16" t="s">
        <v>113</v>
      </c>
    </row>
    <row r="30" spans="1:2" ht="40.5" x14ac:dyDescent="0.25">
      <c r="A30" s="15">
        <v>130</v>
      </c>
      <c r="B30" s="16" t="s">
        <v>114</v>
      </c>
    </row>
    <row r="31" spans="1:2" ht="20.25" x14ac:dyDescent="0.25">
      <c r="A31" s="15">
        <v>131</v>
      </c>
      <c r="B31" s="16" t="s">
        <v>115</v>
      </c>
    </row>
    <row r="32" spans="1:2" ht="20.25" x14ac:dyDescent="0.25">
      <c r="A32" s="15">
        <v>132</v>
      </c>
      <c r="B32" s="16" t="s">
        <v>116</v>
      </c>
    </row>
    <row r="33" spans="1:2" ht="40.5" x14ac:dyDescent="0.25">
      <c r="A33" s="15">
        <v>133</v>
      </c>
      <c r="B33" s="16" t="s">
        <v>117</v>
      </c>
    </row>
    <row r="34" spans="1:2" ht="40.5" x14ac:dyDescent="0.25">
      <c r="A34" s="15">
        <v>134</v>
      </c>
      <c r="B34" s="16" t="s">
        <v>118</v>
      </c>
    </row>
    <row r="35" spans="1:2" ht="20.25" x14ac:dyDescent="0.25">
      <c r="A35" s="15">
        <v>135</v>
      </c>
      <c r="B35" s="16" t="s">
        <v>119</v>
      </c>
    </row>
    <row r="36" spans="1:2" ht="20.25" x14ac:dyDescent="0.25">
      <c r="A36" s="15">
        <v>136</v>
      </c>
      <c r="B36" s="16" t="s">
        <v>120</v>
      </c>
    </row>
    <row r="37" spans="1:2" ht="20.25" x14ac:dyDescent="0.25">
      <c r="A37" s="15">
        <v>137</v>
      </c>
      <c r="B37" s="16" t="s">
        <v>121</v>
      </c>
    </row>
    <row r="38" spans="1:2" ht="20.25" x14ac:dyDescent="0.25">
      <c r="A38" s="15">
        <v>138</v>
      </c>
      <c r="B38" s="16" t="s">
        <v>122</v>
      </c>
    </row>
    <row r="39" spans="1:2" ht="20.25" x14ac:dyDescent="0.25">
      <c r="A39" s="15">
        <v>139</v>
      </c>
      <c r="B39" s="16" t="s">
        <v>123</v>
      </c>
    </row>
    <row r="40" spans="1:2" ht="40.5" x14ac:dyDescent="0.25">
      <c r="A40" s="15">
        <v>140</v>
      </c>
      <c r="B40" s="16" t="s">
        <v>124</v>
      </c>
    </row>
    <row r="41" spans="1:2" ht="20.25" x14ac:dyDescent="0.25">
      <c r="A41" s="15">
        <v>141</v>
      </c>
      <c r="B41" s="16" t="s">
        <v>125</v>
      </c>
    </row>
    <row r="42" spans="1:2" ht="20.25" x14ac:dyDescent="0.25">
      <c r="A42" s="15">
        <v>142</v>
      </c>
      <c r="B42" s="16" t="s">
        <v>126</v>
      </c>
    </row>
    <row r="43" spans="1:2" ht="20.25" x14ac:dyDescent="0.25">
      <c r="A43" s="15">
        <v>143</v>
      </c>
      <c r="B43" s="16" t="s">
        <v>127</v>
      </c>
    </row>
    <row r="44" spans="1:2" ht="40.5" x14ac:dyDescent="0.25">
      <c r="A44" s="15">
        <v>969</v>
      </c>
      <c r="B44" s="1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0_Читать_Инструкцию</vt:lpstr>
      <vt:lpstr>1</vt:lpstr>
      <vt:lpstr>2</vt:lpstr>
      <vt:lpstr>3</vt:lpstr>
      <vt:lpstr>4</vt:lpstr>
      <vt:lpstr>5</vt:lpstr>
      <vt:lpstr>6</vt:lpstr>
      <vt:lpstr>справочник</vt:lpstr>
      <vt:lpstr>Лист1</vt:lpstr>
      <vt:lpstr>danet</vt:lpstr>
      <vt:lpstr>etap</vt:lpstr>
      <vt:lpstr>mouo</vt:lpstr>
      <vt:lpstr>'5'!Заголовки_для_печати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2021-11-02T10:20:04Z</dcterms:modified>
</cp:coreProperties>
</file>